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bren\AppData\Local\Microsoft\Windows\INetCache\Content.Outlook\3DYR8RX7\"/>
    </mc:Choice>
  </mc:AlternateContent>
  <xr:revisionPtr revIDLastSave="0" documentId="13_ncr:1_{8EB5E32D-2B5A-4CB3-81CD-EE47C1E1E4C4}" xr6:coauthVersionLast="47" xr6:coauthVersionMax="47" xr10:uidLastSave="{00000000-0000-0000-0000-000000000000}"/>
  <bookViews>
    <workbookView xWindow="-24885" yWindow="2385" windowWidth="24450" windowHeight="12645" xr2:uid="{E0F0D2A7-75B2-4AF5-BE03-3FC14ECF2225}"/>
  </bookViews>
  <sheets>
    <sheet name="FS 2024" sheetId="1" r:id="rId1"/>
    <sheet name="Trans 2024" sheetId="7" r:id="rId2"/>
  </sheets>
  <definedNames>
    <definedName name="_xlnm.Print_Area" localSheetId="0">'FS 2024'!$A$1:$J$55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" i="1" l="1"/>
  <c r="H50" i="1"/>
  <c r="H49" i="1"/>
  <c r="C186" i="7"/>
  <c r="H186" i="7"/>
  <c r="U187" i="7"/>
  <c r="U189" i="7"/>
  <c r="C174" i="7"/>
  <c r="U174" i="7" s="1"/>
  <c r="M181" i="7"/>
  <c r="H181" i="7" s="1"/>
  <c r="C182" i="7"/>
  <c r="U182" i="7" s="1"/>
  <c r="H182" i="7"/>
  <c r="C183" i="7"/>
  <c r="U183" i="7" s="1"/>
  <c r="H183" i="7"/>
  <c r="C184" i="7"/>
  <c r="U184" i="7" s="1"/>
  <c r="H184" i="7"/>
  <c r="C185" i="7"/>
  <c r="U185" i="7" s="1"/>
  <c r="H185" i="7"/>
  <c r="C187" i="7"/>
  <c r="H187" i="7"/>
  <c r="C188" i="7"/>
  <c r="U188" i="7" s="1"/>
  <c r="H188" i="7"/>
  <c r="C189" i="7"/>
  <c r="H189" i="7"/>
  <c r="C190" i="7"/>
  <c r="U190" i="7" s="1"/>
  <c r="H190" i="7"/>
  <c r="C191" i="7"/>
  <c r="U191" i="7" s="1"/>
  <c r="H191" i="7"/>
  <c r="C171" i="7"/>
  <c r="H171" i="7"/>
  <c r="C172" i="7"/>
  <c r="U172" i="7" s="1"/>
  <c r="H172" i="7"/>
  <c r="C173" i="7"/>
  <c r="U173" i="7" s="1"/>
  <c r="H173" i="7"/>
  <c r="C175" i="7"/>
  <c r="U175" i="7" s="1"/>
  <c r="H175" i="7"/>
  <c r="C176" i="7"/>
  <c r="U176" i="7" s="1"/>
  <c r="H176" i="7"/>
  <c r="C177" i="7"/>
  <c r="U177" i="7" s="1"/>
  <c r="H177" i="7"/>
  <c r="U166" i="7"/>
  <c r="C165" i="7"/>
  <c r="U165" i="7" s="1"/>
  <c r="H165" i="7"/>
  <c r="H157" i="7"/>
  <c r="C157" i="7"/>
  <c r="U157" i="7" s="1"/>
  <c r="H156" i="7"/>
  <c r="C156" i="7"/>
  <c r="U156" i="7" s="1"/>
  <c r="M164" i="7"/>
  <c r="H164" i="7" s="1"/>
  <c r="D161" i="7"/>
  <c r="C161" i="7" s="1"/>
  <c r="U161" i="7" s="1"/>
  <c r="E154" i="7"/>
  <c r="E168" i="7" s="1"/>
  <c r="E11" i="7" s="1"/>
  <c r="D154" i="7"/>
  <c r="H154" i="7"/>
  <c r="H149" i="7"/>
  <c r="C149" i="7"/>
  <c r="U149" i="7" s="1"/>
  <c r="C155" i="7"/>
  <c r="U155" i="7" s="1"/>
  <c r="H155" i="7"/>
  <c r="C158" i="7"/>
  <c r="U158" i="7" s="1"/>
  <c r="H158" i="7"/>
  <c r="C159" i="7"/>
  <c r="U159" i="7" s="1"/>
  <c r="H159" i="7"/>
  <c r="C160" i="7"/>
  <c r="U160" i="7" s="1"/>
  <c r="H160" i="7"/>
  <c r="H161" i="7"/>
  <c r="C162" i="7"/>
  <c r="U162" i="7" s="1"/>
  <c r="H162" i="7"/>
  <c r="C163" i="7"/>
  <c r="U163" i="7" s="1"/>
  <c r="H163" i="7"/>
  <c r="C164" i="7"/>
  <c r="U164" i="7" s="1"/>
  <c r="C166" i="7"/>
  <c r="H166" i="7"/>
  <c r="C147" i="7"/>
  <c r="U147" i="7" s="1"/>
  <c r="C148" i="7"/>
  <c r="U148" i="7" s="1"/>
  <c r="H147" i="7"/>
  <c r="H148" i="7"/>
  <c r="E139" i="7"/>
  <c r="E144" i="7" s="1"/>
  <c r="E9" i="7" s="1"/>
  <c r="D139" i="7"/>
  <c r="E31" i="1"/>
  <c r="C138" i="7"/>
  <c r="H138" i="7"/>
  <c r="H139" i="7"/>
  <c r="C140" i="7"/>
  <c r="U140" i="7" s="1"/>
  <c r="H140" i="7"/>
  <c r="C141" i="7"/>
  <c r="U141" i="7" s="1"/>
  <c r="H141" i="7"/>
  <c r="C142" i="7"/>
  <c r="U142" i="7" s="1"/>
  <c r="H142" i="7"/>
  <c r="C123" i="7"/>
  <c r="U123" i="7" s="1"/>
  <c r="H123" i="7"/>
  <c r="C122" i="7"/>
  <c r="U122" i="7" s="1"/>
  <c r="H122" i="7"/>
  <c r="C128" i="7"/>
  <c r="U128" i="7" s="1"/>
  <c r="H128" i="7"/>
  <c r="C129" i="7"/>
  <c r="U129" i="7" s="1"/>
  <c r="H129" i="7"/>
  <c r="C130" i="7"/>
  <c r="U130" i="7" s="1"/>
  <c r="H130" i="7"/>
  <c r="C131" i="7"/>
  <c r="U131" i="7" s="1"/>
  <c r="H131" i="7"/>
  <c r="C132" i="7"/>
  <c r="U132" i="7" s="1"/>
  <c r="H132" i="7"/>
  <c r="C133" i="7"/>
  <c r="U133" i="7" s="1"/>
  <c r="H133" i="7"/>
  <c r="H113" i="7"/>
  <c r="C113" i="7"/>
  <c r="U113" i="7" s="1"/>
  <c r="C114" i="7"/>
  <c r="U114" i="7" s="1"/>
  <c r="H114" i="7"/>
  <c r="C115" i="7"/>
  <c r="U115" i="7" s="1"/>
  <c r="H115" i="7"/>
  <c r="C116" i="7"/>
  <c r="U116" i="7" s="1"/>
  <c r="H116" i="7"/>
  <c r="C117" i="7"/>
  <c r="U117" i="7" s="1"/>
  <c r="H117" i="7"/>
  <c r="C118" i="7"/>
  <c r="U118" i="7" s="1"/>
  <c r="H118" i="7"/>
  <c r="C119" i="7"/>
  <c r="U119" i="7" s="1"/>
  <c r="H119" i="7"/>
  <c r="C120" i="7"/>
  <c r="U120" i="7" s="1"/>
  <c r="H120" i="7"/>
  <c r="C121" i="7"/>
  <c r="U121" i="7" s="1"/>
  <c r="H121" i="7"/>
  <c r="E56" i="1"/>
  <c r="D45" i="1"/>
  <c r="C102" i="7"/>
  <c r="U102" i="7" s="1"/>
  <c r="H102" i="7"/>
  <c r="C103" i="7"/>
  <c r="U103" i="7" s="1"/>
  <c r="H103" i="7"/>
  <c r="C104" i="7"/>
  <c r="U104" i="7" s="1"/>
  <c r="H104" i="7"/>
  <c r="C105" i="7"/>
  <c r="U105" i="7" s="1"/>
  <c r="H105" i="7"/>
  <c r="C106" i="7"/>
  <c r="U106" i="7" s="1"/>
  <c r="H106" i="7"/>
  <c r="C107" i="7"/>
  <c r="U107" i="7" s="1"/>
  <c r="H107" i="7"/>
  <c r="C108" i="7"/>
  <c r="U108" i="7" s="1"/>
  <c r="H108" i="7"/>
  <c r="A17" i="7"/>
  <c r="T20" i="7" s="1"/>
  <c r="D21" i="7"/>
  <c r="D30" i="7" s="1"/>
  <c r="D2" i="7" s="1"/>
  <c r="H21" i="7"/>
  <c r="C22" i="7"/>
  <c r="U22" i="7" s="1"/>
  <c r="H22" i="7"/>
  <c r="C23" i="7"/>
  <c r="U23" i="7" s="1"/>
  <c r="H23" i="7"/>
  <c r="C24" i="7"/>
  <c r="U24" i="7" s="1"/>
  <c r="H24" i="7"/>
  <c r="C25" i="7"/>
  <c r="U25" i="7" s="1"/>
  <c r="H25" i="7"/>
  <c r="C26" i="7"/>
  <c r="U26" i="7" s="1"/>
  <c r="H26" i="7"/>
  <c r="C27" i="7"/>
  <c r="H27" i="7"/>
  <c r="C28" i="7"/>
  <c r="H28" i="7"/>
  <c r="C32" i="7"/>
  <c r="U32" i="7" s="1"/>
  <c r="H32" i="7"/>
  <c r="C33" i="7"/>
  <c r="U33" i="7" s="1"/>
  <c r="H33" i="7"/>
  <c r="C34" i="7"/>
  <c r="U34" i="7" s="1"/>
  <c r="H34" i="7"/>
  <c r="C35" i="7"/>
  <c r="U35" i="7" s="1"/>
  <c r="H35" i="7"/>
  <c r="D36" i="7"/>
  <c r="C36" i="7" s="1"/>
  <c r="U36" i="7" s="1"/>
  <c r="H36" i="7"/>
  <c r="C37" i="7"/>
  <c r="U37" i="7" s="1"/>
  <c r="H37" i="7"/>
  <c r="C38" i="7"/>
  <c r="U38" i="7" s="1"/>
  <c r="H38" i="7"/>
  <c r="C39" i="7"/>
  <c r="U39" i="7" s="1"/>
  <c r="H39" i="7"/>
  <c r="C40" i="7"/>
  <c r="U40" i="7" s="1"/>
  <c r="H40" i="7"/>
  <c r="C41" i="7"/>
  <c r="U41" i="7" s="1"/>
  <c r="H41" i="7"/>
  <c r="C42" i="7"/>
  <c r="U42" i="7" s="1"/>
  <c r="H42" i="7"/>
  <c r="C43" i="7"/>
  <c r="U43" i="7" s="1"/>
  <c r="H43" i="7"/>
  <c r="C44" i="7"/>
  <c r="U44" i="7" s="1"/>
  <c r="H44" i="7"/>
  <c r="C45" i="7"/>
  <c r="U45" i="7" s="1"/>
  <c r="H45" i="7"/>
  <c r="C46" i="7"/>
  <c r="U46" i="7" s="1"/>
  <c r="H46" i="7"/>
  <c r="C47" i="7"/>
  <c r="U47" i="7" s="1"/>
  <c r="H47" i="7"/>
  <c r="C48" i="7"/>
  <c r="U48" i="7" s="1"/>
  <c r="H48" i="7"/>
  <c r="C49" i="7"/>
  <c r="U49" i="7" s="1"/>
  <c r="H49" i="7"/>
  <c r="C50" i="7"/>
  <c r="U50" i="7" s="1"/>
  <c r="H50" i="7"/>
  <c r="D51" i="7"/>
  <c r="C51" i="7" s="1"/>
  <c r="U51" i="7" s="1"/>
  <c r="H51" i="7"/>
  <c r="C52" i="7"/>
  <c r="U52" i="7" s="1"/>
  <c r="H52" i="7"/>
  <c r="C53" i="7"/>
  <c r="U53" i="7" s="1"/>
  <c r="H53" i="7"/>
  <c r="C54" i="7"/>
  <c r="U54" i="7" s="1"/>
  <c r="H54" i="7"/>
  <c r="C58" i="7"/>
  <c r="H58" i="7"/>
  <c r="C59" i="7"/>
  <c r="U59" i="7" s="1"/>
  <c r="H59" i="7"/>
  <c r="C60" i="7"/>
  <c r="U60" i="7" s="1"/>
  <c r="H60" i="7"/>
  <c r="C61" i="7"/>
  <c r="U61" i="7" s="1"/>
  <c r="H61" i="7"/>
  <c r="C62" i="7"/>
  <c r="U62" i="7" s="1"/>
  <c r="H62" i="7"/>
  <c r="C63" i="7"/>
  <c r="U63" i="7" s="1"/>
  <c r="H63" i="7"/>
  <c r="C64" i="7"/>
  <c r="U64" i="7" s="1"/>
  <c r="H64" i="7"/>
  <c r="C65" i="7"/>
  <c r="U65" i="7" s="1"/>
  <c r="H65" i="7"/>
  <c r="C66" i="7"/>
  <c r="U66" i="7" s="1"/>
  <c r="H66" i="7"/>
  <c r="C67" i="7"/>
  <c r="U67" i="7" s="1"/>
  <c r="H67" i="7"/>
  <c r="C68" i="7"/>
  <c r="U68" i="7" s="1"/>
  <c r="H68" i="7"/>
  <c r="C69" i="7"/>
  <c r="U69" i="7" s="1"/>
  <c r="H69" i="7"/>
  <c r="C70" i="7"/>
  <c r="U70" i="7" s="1"/>
  <c r="H70" i="7"/>
  <c r="C71" i="7"/>
  <c r="U71" i="7" s="1"/>
  <c r="H71" i="7"/>
  <c r="D72" i="7"/>
  <c r="C72" i="7" s="1"/>
  <c r="U72" i="7" s="1"/>
  <c r="H72" i="7"/>
  <c r="C73" i="7"/>
  <c r="U73" i="7" s="1"/>
  <c r="H73" i="7"/>
  <c r="C74" i="7"/>
  <c r="U74" i="7" s="1"/>
  <c r="H74" i="7"/>
  <c r="C75" i="7"/>
  <c r="U75" i="7" s="1"/>
  <c r="H75" i="7"/>
  <c r="C76" i="7"/>
  <c r="U76" i="7" s="1"/>
  <c r="H76" i="7"/>
  <c r="C77" i="7"/>
  <c r="U77" i="7" s="1"/>
  <c r="H77" i="7"/>
  <c r="C78" i="7"/>
  <c r="U78" i="7" s="1"/>
  <c r="H78" i="7"/>
  <c r="C79" i="7"/>
  <c r="U79" i="7" s="1"/>
  <c r="H79" i="7"/>
  <c r="C80" i="7"/>
  <c r="U80" i="7" s="1"/>
  <c r="H80" i="7"/>
  <c r="C81" i="7"/>
  <c r="U81" i="7" s="1"/>
  <c r="H81" i="7"/>
  <c r="C82" i="7"/>
  <c r="U82" i="7" s="1"/>
  <c r="H82" i="7"/>
  <c r="C83" i="7"/>
  <c r="U83" i="7" s="1"/>
  <c r="H83" i="7"/>
  <c r="C84" i="7"/>
  <c r="U84" i="7" s="1"/>
  <c r="H84" i="7"/>
  <c r="C88" i="7"/>
  <c r="H88" i="7"/>
  <c r="C89" i="7"/>
  <c r="U89" i="7" s="1"/>
  <c r="H89" i="7"/>
  <c r="C90" i="7"/>
  <c r="U90" i="7" s="1"/>
  <c r="H90" i="7"/>
  <c r="C91" i="7"/>
  <c r="U91" i="7" s="1"/>
  <c r="H91" i="7"/>
  <c r="C92" i="7"/>
  <c r="U92" i="7" s="1"/>
  <c r="H92" i="7"/>
  <c r="C93" i="7"/>
  <c r="U93" i="7" s="1"/>
  <c r="H93" i="7"/>
  <c r="C94" i="7"/>
  <c r="U94" i="7" s="1"/>
  <c r="H94" i="7"/>
  <c r="D95" i="7"/>
  <c r="D99" i="7" s="1"/>
  <c r="D5" i="7" s="1"/>
  <c r="H95" i="7"/>
  <c r="C96" i="7"/>
  <c r="U96" i="7" s="1"/>
  <c r="H96" i="7"/>
  <c r="C97" i="7"/>
  <c r="U97" i="7" s="1"/>
  <c r="H97" i="7"/>
  <c r="E22" i="1"/>
  <c r="I193" i="7"/>
  <c r="I13" i="7" s="1"/>
  <c r="I179" i="7"/>
  <c r="I12" i="7" s="1"/>
  <c r="I168" i="7"/>
  <c r="I11" i="7" s="1"/>
  <c r="I151" i="7"/>
  <c r="I10" i="7" s="1"/>
  <c r="I144" i="7"/>
  <c r="I9" i="7" s="1"/>
  <c r="I135" i="7"/>
  <c r="I8" i="7" s="1"/>
  <c r="I125" i="7"/>
  <c r="I7" i="7" s="1"/>
  <c r="I110" i="7"/>
  <c r="I6" i="7" s="1"/>
  <c r="I99" i="7"/>
  <c r="I5" i="7" s="1"/>
  <c r="I86" i="7"/>
  <c r="I4" i="7" s="1"/>
  <c r="I56" i="7"/>
  <c r="I3" i="7" s="1"/>
  <c r="I30" i="7"/>
  <c r="I2" i="7" s="1"/>
  <c r="H170" i="7"/>
  <c r="H153" i="7"/>
  <c r="H146" i="7"/>
  <c r="H137" i="7"/>
  <c r="H127" i="7"/>
  <c r="H112" i="7"/>
  <c r="H101" i="7"/>
  <c r="K30" i="7"/>
  <c r="K2" i="7" s="1"/>
  <c r="K56" i="7"/>
  <c r="K3" i="7" s="1"/>
  <c r="L56" i="7"/>
  <c r="L3" i="7" s="1"/>
  <c r="J56" i="7"/>
  <c r="J3" i="7" s="1"/>
  <c r="M56" i="7"/>
  <c r="M3" i="7" s="1"/>
  <c r="N56" i="7"/>
  <c r="N3" i="7" s="1"/>
  <c r="O56" i="7"/>
  <c r="O3" i="7" s="1"/>
  <c r="P56" i="7"/>
  <c r="P3" i="7" s="1"/>
  <c r="Q56" i="7"/>
  <c r="Q3" i="7" s="1"/>
  <c r="L86" i="7"/>
  <c r="L4" i="7" s="1"/>
  <c r="K86" i="7"/>
  <c r="K4" i="7" s="1"/>
  <c r="J86" i="7"/>
  <c r="J4" i="7" s="1"/>
  <c r="M86" i="7"/>
  <c r="M4" i="7" s="1"/>
  <c r="N86" i="7"/>
  <c r="N4" i="7" s="1"/>
  <c r="O86" i="7"/>
  <c r="O4" i="7" s="1"/>
  <c r="P86" i="7"/>
  <c r="P4" i="7" s="1"/>
  <c r="Q86" i="7"/>
  <c r="Q4" i="7" s="1"/>
  <c r="L99" i="7"/>
  <c r="L5" i="7" s="1"/>
  <c r="K99" i="7"/>
  <c r="K5" i="7" s="1"/>
  <c r="J99" i="7"/>
  <c r="J5" i="7" s="1"/>
  <c r="M99" i="7"/>
  <c r="M5" i="7" s="1"/>
  <c r="N99" i="7"/>
  <c r="N5" i="7" s="1"/>
  <c r="O99" i="7"/>
  <c r="O5" i="7" s="1"/>
  <c r="P99" i="7"/>
  <c r="P5" i="7" s="1"/>
  <c r="Q99" i="7"/>
  <c r="Q5" i="7" s="1"/>
  <c r="J110" i="7"/>
  <c r="J6" i="7" s="1"/>
  <c r="K110" i="7"/>
  <c r="K6" i="7" s="1"/>
  <c r="L110" i="7"/>
  <c r="L6" i="7" s="1"/>
  <c r="M110" i="7"/>
  <c r="M6" i="7" s="1"/>
  <c r="N110" i="7"/>
  <c r="N6" i="7" s="1"/>
  <c r="O110" i="7"/>
  <c r="O6" i="7" s="1"/>
  <c r="P110" i="7"/>
  <c r="P6" i="7" s="1"/>
  <c r="Q110" i="7"/>
  <c r="Q6" i="7" s="1"/>
  <c r="J125" i="7"/>
  <c r="J7" i="7" s="1"/>
  <c r="K125" i="7"/>
  <c r="K7" i="7" s="1"/>
  <c r="L125" i="7"/>
  <c r="L7" i="7" s="1"/>
  <c r="M125" i="7"/>
  <c r="M7" i="7" s="1"/>
  <c r="N125" i="7"/>
  <c r="N7" i="7" s="1"/>
  <c r="O125" i="7"/>
  <c r="O7" i="7" s="1"/>
  <c r="P125" i="7"/>
  <c r="P7" i="7" s="1"/>
  <c r="Q125" i="7"/>
  <c r="Q7" i="7" s="1"/>
  <c r="J135" i="7"/>
  <c r="J8" i="7" s="1"/>
  <c r="K135" i="7"/>
  <c r="K8" i="7" s="1"/>
  <c r="L135" i="7"/>
  <c r="L8" i="7" s="1"/>
  <c r="M135" i="7"/>
  <c r="M8" i="7" s="1"/>
  <c r="N135" i="7"/>
  <c r="N8" i="7" s="1"/>
  <c r="O135" i="7"/>
  <c r="O8" i="7" s="1"/>
  <c r="P135" i="7"/>
  <c r="P8" i="7" s="1"/>
  <c r="Q135" i="7"/>
  <c r="Q8" i="7" s="1"/>
  <c r="J144" i="7"/>
  <c r="J9" i="7" s="1"/>
  <c r="K144" i="7"/>
  <c r="K9" i="7" s="1"/>
  <c r="L144" i="7"/>
  <c r="L9" i="7" s="1"/>
  <c r="M144" i="7"/>
  <c r="M9" i="7" s="1"/>
  <c r="N144" i="7"/>
  <c r="N9" i="7" s="1"/>
  <c r="O144" i="7"/>
  <c r="O9" i="7" s="1"/>
  <c r="P144" i="7"/>
  <c r="P9" i="7" s="1"/>
  <c r="Q144" i="7"/>
  <c r="Q9" i="7" s="1"/>
  <c r="J151" i="7"/>
  <c r="J10" i="7" s="1"/>
  <c r="K151" i="7"/>
  <c r="K10" i="7" s="1"/>
  <c r="L151" i="7"/>
  <c r="L10" i="7" s="1"/>
  <c r="M151" i="7"/>
  <c r="M10" i="7" s="1"/>
  <c r="N151" i="7"/>
  <c r="N10" i="7" s="1"/>
  <c r="O151" i="7"/>
  <c r="O10" i="7" s="1"/>
  <c r="P151" i="7"/>
  <c r="P10" i="7" s="1"/>
  <c r="Q151" i="7"/>
  <c r="Q10" i="7" s="1"/>
  <c r="J168" i="7"/>
  <c r="J11" i="7" s="1"/>
  <c r="K168" i="7"/>
  <c r="K11" i="7" s="1"/>
  <c r="L168" i="7"/>
  <c r="L11" i="7" s="1"/>
  <c r="N168" i="7"/>
  <c r="N11" i="7" s="1"/>
  <c r="O168" i="7"/>
  <c r="O11" i="7" s="1"/>
  <c r="P168" i="7"/>
  <c r="P11" i="7" s="1"/>
  <c r="Q168" i="7"/>
  <c r="Q11" i="7" s="1"/>
  <c r="J179" i="7"/>
  <c r="J12" i="7" s="1"/>
  <c r="K179" i="7"/>
  <c r="K12" i="7" s="1"/>
  <c r="L179" i="7"/>
  <c r="L12" i="7" s="1"/>
  <c r="M179" i="7"/>
  <c r="M12" i="7" s="1"/>
  <c r="N179" i="7"/>
  <c r="N12" i="7" s="1"/>
  <c r="O179" i="7"/>
  <c r="O12" i="7" s="1"/>
  <c r="P179" i="7"/>
  <c r="P12" i="7" s="1"/>
  <c r="Q179" i="7"/>
  <c r="Q12" i="7" s="1"/>
  <c r="J193" i="7"/>
  <c r="J13" i="7" s="1"/>
  <c r="K193" i="7"/>
  <c r="K13" i="7" s="1"/>
  <c r="L193" i="7"/>
  <c r="L13" i="7" s="1"/>
  <c r="N193" i="7"/>
  <c r="N13" i="7" s="1"/>
  <c r="O193" i="7"/>
  <c r="O13" i="7" s="1"/>
  <c r="P193" i="7"/>
  <c r="P13" i="7" s="1"/>
  <c r="Q193" i="7"/>
  <c r="Q13" i="7" s="1"/>
  <c r="L30" i="7"/>
  <c r="L2" i="7" s="1"/>
  <c r="J30" i="7"/>
  <c r="J2" i="7" s="1"/>
  <c r="M30" i="7"/>
  <c r="M2" i="7" s="1"/>
  <c r="N2" i="7"/>
  <c r="O30" i="7"/>
  <c r="O2" i="7" s="1"/>
  <c r="P30" i="7"/>
  <c r="P2" i="7" s="1"/>
  <c r="Q30" i="7"/>
  <c r="Q2" i="7" s="1"/>
  <c r="E50" i="1"/>
  <c r="E49" i="1"/>
  <c r="E44" i="1"/>
  <c r="R86" i="7"/>
  <c r="R4" i="7" s="1"/>
  <c r="F86" i="7"/>
  <c r="F4" i="7" s="1"/>
  <c r="F99" i="7"/>
  <c r="F5" i="7" s="1"/>
  <c r="F110" i="7"/>
  <c r="F6" i="7" s="1"/>
  <c r="F125" i="7"/>
  <c r="F7" i="7" s="1"/>
  <c r="F135" i="7"/>
  <c r="F8" i="7" s="1"/>
  <c r="F144" i="7"/>
  <c r="F9" i="7" s="1"/>
  <c r="F151" i="7"/>
  <c r="F10" i="7" s="1"/>
  <c r="F168" i="7"/>
  <c r="F11" i="7" s="1"/>
  <c r="F179" i="7"/>
  <c r="F12" i="7" s="1"/>
  <c r="F193" i="7"/>
  <c r="F13" i="7" s="1"/>
  <c r="F56" i="7"/>
  <c r="F3" i="7" s="1"/>
  <c r="R30" i="7"/>
  <c r="R2" i="7" s="1"/>
  <c r="R56" i="7"/>
  <c r="R3" i="7" s="1"/>
  <c r="R99" i="7"/>
  <c r="R5" i="7" s="1"/>
  <c r="R110" i="7"/>
  <c r="R6" i="7" s="1"/>
  <c r="R125" i="7"/>
  <c r="R7" i="7" s="1"/>
  <c r="R135" i="7"/>
  <c r="R8" i="7" s="1"/>
  <c r="R144" i="7"/>
  <c r="R9" i="7" s="1"/>
  <c r="R151" i="7"/>
  <c r="R10" i="7" s="1"/>
  <c r="R168" i="7"/>
  <c r="R11" i="7" s="1"/>
  <c r="R179" i="7"/>
  <c r="R12" i="7" s="1"/>
  <c r="R193" i="7"/>
  <c r="R13" i="7" s="1"/>
  <c r="E56" i="7"/>
  <c r="E3" i="7" s="1"/>
  <c r="G56" i="7"/>
  <c r="G3" i="7" s="1"/>
  <c r="E86" i="7"/>
  <c r="E4" i="7" s="1"/>
  <c r="G86" i="7"/>
  <c r="G4" i="7" s="1"/>
  <c r="E99" i="7"/>
  <c r="E5" i="7" s="1"/>
  <c r="G99" i="7"/>
  <c r="G5" i="7" s="1"/>
  <c r="D110" i="7"/>
  <c r="D6" i="7" s="1"/>
  <c r="E110" i="7"/>
  <c r="E6" i="7" s="1"/>
  <c r="G110" i="7"/>
  <c r="G6" i="7" s="1"/>
  <c r="D125" i="7"/>
  <c r="D7" i="7" s="1"/>
  <c r="E125" i="7"/>
  <c r="E7" i="7" s="1"/>
  <c r="G125" i="7"/>
  <c r="G7" i="7" s="1"/>
  <c r="D135" i="7"/>
  <c r="D8" i="7" s="1"/>
  <c r="E135" i="7"/>
  <c r="E8" i="7" s="1"/>
  <c r="G135" i="7"/>
  <c r="G8" i="7" s="1"/>
  <c r="G144" i="7"/>
  <c r="G9" i="7" s="1"/>
  <c r="D151" i="7"/>
  <c r="D10" i="7" s="1"/>
  <c r="E151" i="7"/>
  <c r="E10" i="7" s="1"/>
  <c r="G151" i="7"/>
  <c r="G10" i="7" s="1"/>
  <c r="G168" i="7"/>
  <c r="G11" i="7" s="1"/>
  <c r="D179" i="7"/>
  <c r="D12" i="7" s="1"/>
  <c r="E179" i="7"/>
  <c r="E12" i="7" s="1"/>
  <c r="G179" i="7"/>
  <c r="G12" i="7" s="1"/>
  <c r="D193" i="7"/>
  <c r="D13" i="7" s="1"/>
  <c r="E193" i="7"/>
  <c r="E13" i="7" s="1"/>
  <c r="G193" i="7"/>
  <c r="G13" i="7" s="1"/>
  <c r="E30" i="7"/>
  <c r="E2" i="7" s="1"/>
  <c r="F30" i="7"/>
  <c r="F2" i="7" s="1"/>
  <c r="G30" i="7"/>
  <c r="G2" i="7" s="1"/>
  <c r="D57" i="1"/>
  <c r="E57" i="1" s="1"/>
  <c r="C101" i="7"/>
  <c r="C112" i="7"/>
  <c r="C127" i="7"/>
  <c r="U127" i="7" s="1"/>
  <c r="C137" i="7"/>
  <c r="U137" i="7" s="1"/>
  <c r="C146" i="7"/>
  <c r="U146" i="7" s="1"/>
  <c r="C153" i="7"/>
  <c r="U153" i="7" s="1"/>
  <c r="C170" i="7"/>
  <c r="U170" i="7" s="1"/>
  <c r="C181" i="7"/>
  <c r="U181" i="7" s="1"/>
  <c r="G10" i="1"/>
  <c r="G15" i="1" s="1"/>
  <c r="G31" i="1"/>
  <c r="G29" i="1"/>
  <c r="E10" i="1"/>
  <c r="E15" i="1" s="1"/>
  <c r="I10" i="1"/>
  <c r="I15" i="1"/>
  <c r="I31" i="1"/>
  <c r="I29" i="1"/>
  <c r="J31" i="1"/>
  <c r="J15" i="1"/>
  <c r="K10" i="1"/>
  <c r="K15" i="1" s="1"/>
  <c r="L10" i="1"/>
  <c r="L15" i="1" s="1"/>
  <c r="M15" i="1"/>
  <c r="N15" i="1"/>
  <c r="M31" i="1"/>
  <c r="L31" i="1"/>
  <c r="K31" i="1"/>
  <c r="L29" i="1"/>
  <c r="K29" i="1"/>
  <c r="E29" i="1"/>
  <c r="U186" i="7" l="1"/>
  <c r="M193" i="7"/>
  <c r="M13" i="7" s="1"/>
  <c r="U171" i="7"/>
  <c r="C154" i="7"/>
  <c r="U154" i="7" s="1"/>
  <c r="M168" i="7"/>
  <c r="M11" i="7" s="1"/>
  <c r="H11" i="7" s="1"/>
  <c r="C139" i="7"/>
  <c r="U139" i="7" s="1"/>
  <c r="D168" i="7"/>
  <c r="D11" i="7" s="1"/>
  <c r="C11" i="7" s="1"/>
  <c r="D144" i="7"/>
  <c r="D9" i="7" s="1"/>
  <c r="C9" i="7" s="1"/>
  <c r="U138" i="7"/>
  <c r="H193" i="7"/>
  <c r="H168" i="7"/>
  <c r="C179" i="7"/>
  <c r="D56" i="7"/>
  <c r="D3" i="7" s="1"/>
  <c r="C3" i="7" s="1"/>
  <c r="H151" i="7"/>
  <c r="C135" i="7"/>
  <c r="D42" i="1"/>
  <c r="D52" i="1" s="1"/>
  <c r="D35" i="1" s="1"/>
  <c r="C193" i="7"/>
  <c r="H135" i="7"/>
  <c r="H179" i="7"/>
  <c r="H144" i="7"/>
  <c r="C10" i="7"/>
  <c r="C125" i="7"/>
  <c r="H99" i="7"/>
  <c r="C151" i="7"/>
  <c r="U112" i="7"/>
  <c r="H125" i="7"/>
  <c r="L33" i="1"/>
  <c r="G33" i="1"/>
  <c r="G37" i="1" s="1"/>
  <c r="I33" i="1"/>
  <c r="K33" i="1"/>
  <c r="N14" i="7"/>
  <c r="D23" i="1" s="1"/>
  <c r="F23" i="1" s="1"/>
  <c r="Q14" i="7"/>
  <c r="D27" i="1" s="1"/>
  <c r="F27" i="1" s="1"/>
  <c r="H2" i="7"/>
  <c r="F14" i="7"/>
  <c r="D12" i="1" s="1"/>
  <c r="F12" i="1" s="1"/>
  <c r="H9" i="7"/>
  <c r="H86" i="7"/>
  <c r="H56" i="7"/>
  <c r="H30" i="7"/>
  <c r="C21" i="7"/>
  <c r="C30" i="7" s="1"/>
  <c r="H10" i="7"/>
  <c r="C12" i="7"/>
  <c r="C8" i="7"/>
  <c r="C95" i="7"/>
  <c r="U95" i="7" s="1"/>
  <c r="H8" i="7"/>
  <c r="C7" i="7"/>
  <c r="C13" i="7"/>
  <c r="P14" i="7"/>
  <c r="D26" i="1" s="1"/>
  <c r="F26" i="1" s="1"/>
  <c r="H6" i="7"/>
  <c r="C86" i="7"/>
  <c r="H5" i="7"/>
  <c r="C2" i="7"/>
  <c r="H4" i="7"/>
  <c r="R14" i="7"/>
  <c r="D28" i="1" s="1"/>
  <c r="H13" i="7"/>
  <c r="H3" i="7"/>
  <c r="H7" i="7"/>
  <c r="H12" i="7"/>
  <c r="C5" i="7"/>
  <c r="D86" i="7"/>
  <c r="D4" i="7" s="1"/>
  <c r="C4" i="7" s="1"/>
  <c r="U58" i="7"/>
  <c r="U88" i="7"/>
  <c r="I14" i="7"/>
  <c r="D17" i="1" s="1"/>
  <c r="F17" i="1" s="1"/>
  <c r="C56" i="7"/>
  <c r="G14" i="7"/>
  <c r="D13" i="1" s="1"/>
  <c r="F13" i="1" s="1"/>
  <c r="K14" i="7"/>
  <c r="D20" i="1" s="1"/>
  <c r="F20" i="1" s="1"/>
  <c r="O14" i="7"/>
  <c r="D25" i="1" s="1"/>
  <c r="F25" i="1" s="1"/>
  <c r="E14" i="7"/>
  <c r="D9" i="1" s="1"/>
  <c r="F9" i="1" s="1"/>
  <c r="L14" i="7"/>
  <c r="D21" i="1" s="1"/>
  <c r="F21" i="1" s="1"/>
  <c r="H110" i="7"/>
  <c r="C110" i="7"/>
  <c r="J14" i="7"/>
  <c r="D19" i="1" s="1"/>
  <c r="F19" i="1" s="1"/>
  <c r="C6" i="7"/>
  <c r="U101" i="7"/>
  <c r="M33" i="1"/>
  <c r="E33" i="1"/>
  <c r="E52" i="1"/>
  <c r="D34" i="1" s="1"/>
  <c r="M14" i="7" l="1"/>
  <c r="D22" i="1" s="1"/>
  <c r="F22" i="1" s="1"/>
  <c r="C168" i="7"/>
  <c r="C144" i="7"/>
  <c r="F28" i="1"/>
  <c r="D31" i="1"/>
  <c r="F31" i="1" s="1"/>
  <c r="U21" i="7"/>
  <c r="H14" i="7"/>
  <c r="D17" i="7" s="1"/>
  <c r="C99" i="7"/>
  <c r="T21" i="7"/>
  <c r="T22" i="7" s="1"/>
  <c r="T23" i="7" s="1"/>
  <c r="T24" i="7" s="1"/>
  <c r="T25" i="7" s="1"/>
  <c r="T26" i="7" s="1"/>
  <c r="T27" i="7" s="1"/>
  <c r="T28" i="7" s="1"/>
  <c r="T32" i="7" s="1"/>
  <c r="T33" i="7" s="1"/>
  <c r="T34" i="7" s="1"/>
  <c r="T35" i="7" s="1"/>
  <c r="T36" i="7" s="1"/>
  <c r="T37" i="7" s="1"/>
  <c r="T38" i="7" s="1"/>
  <c r="T39" i="7" s="1"/>
  <c r="T40" i="7" s="1"/>
  <c r="T41" i="7" s="1"/>
  <c r="T42" i="7" s="1"/>
  <c r="T43" i="7" s="1"/>
  <c r="T44" i="7" s="1"/>
  <c r="T45" i="7" s="1"/>
  <c r="T46" i="7" s="1"/>
  <c r="T47" i="7" s="1"/>
  <c r="T48" i="7" s="1"/>
  <c r="T49" i="7" s="1"/>
  <c r="T50" i="7" s="1"/>
  <c r="T51" i="7" s="1"/>
  <c r="T52" i="7" s="1"/>
  <c r="T53" i="7" s="1"/>
  <c r="T54" i="7" s="1"/>
  <c r="T58" i="7" s="1"/>
  <c r="T59" i="7" s="1"/>
  <c r="T60" i="7" s="1"/>
  <c r="T61" i="7" s="1"/>
  <c r="T62" i="7" s="1"/>
  <c r="T63" i="7" s="1"/>
  <c r="T64" i="7" s="1"/>
  <c r="T65" i="7" s="1"/>
  <c r="T66" i="7" s="1"/>
  <c r="T67" i="7" s="1"/>
  <c r="T68" i="7" s="1"/>
  <c r="T69" i="7" s="1"/>
  <c r="T70" i="7" s="1"/>
  <c r="T71" i="7" s="1"/>
  <c r="T72" i="7" s="1"/>
  <c r="T73" i="7" s="1"/>
  <c r="T74" i="7" s="1"/>
  <c r="T75" i="7" s="1"/>
  <c r="T76" i="7" s="1"/>
  <c r="T77" i="7" s="1"/>
  <c r="T78" i="7" s="1"/>
  <c r="T79" i="7" s="1"/>
  <c r="T80" i="7" s="1"/>
  <c r="T81" i="7" s="1"/>
  <c r="T82" i="7" s="1"/>
  <c r="T83" i="7" s="1"/>
  <c r="T84" i="7" s="1"/>
  <c r="T88" i="7" s="1"/>
  <c r="T89" i="7" s="1"/>
  <c r="T90" i="7" s="1"/>
  <c r="T91" i="7" s="1"/>
  <c r="T92" i="7" s="1"/>
  <c r="T93" i="7" s="1"/>
  <c r="T94" i="7" s="1"/>
  <c r="T95" i="7" s="1"/>
  <c r="T96" i="7" s="1"/>
  <c r="T97" i="7" s="1"/>
  <c r="T101" i="7" s="1"/>
  <c r="T102" i="7" s="1"/>
  <c r="T103" i="7" s="1"/>
  <c r="T104" i="7" s="1"/>
  <c r="T105" i="7" s="1"/>
  <c r="T106" i="7" s="1"/>
  <c r="T107" i="7" s="1"/>
  <c r="T108" i="7" s="1"/>
  <c r="T112" i="7" s="1"/>
  <c r="D14" i="7"/>
  <c r="D8" i="1" s="1"/>
  <c r="F8" i="1" s="1"/>
  <c r="C14" i="7"/>
  <c r="C17" i="7" s="1"/>
  <c r="D29" i="1"/>
  <c r="F29" i="1" s="1"/>
  <c r="T113" i="7" l="1"/>
  <c r="T114" i="7" s="1"/>
  <c r="T115" i="7" s="1"/>
  <c r="T116" i="7" s="1"/>
  <c r="T117" i="7" s="1"/>
  <c r="T118" i="7" s="1"/>
  <c r="T119" i="7" s="1"/>
  <c r="T120" i="7" s="1"/>
  <c r="T121" i="7" s="1"/>
  <c r="E17" i="7"/>
  <c r="F42" i="1" s="1"/>
  <c r="F52" i="1" s="1"/>
  <c r="D10" i="1"/>
  <c r="D15" i="1" s="1"/>
  <c r="T122" i="7" l="1"/>
  <c r="F10" i="1"/>
  <c r="F15" i="1"/>
  <c r="D33" i="1"/>
  <c r="D37" i="1" s="1"/>
  <c r="T123" i="7" l="1"/>
  <c r="T127" i="7" s="1"/>
  <c r="T128" i="7" s="1"/>
  <c r="T129" i="7" s="1"/>
  <c r="T130" i="7" s="1"/>
  <c r="T131" i="7" s="1"/>
  <c r="T132" i="7" s="1"/>
  <c r="T133" i="7" s="1"/>
  <c r="T137" i="7" s="1"/>
  <c r="T138" i="7" s="1"/>
  <c r="T139" i="7" s="1"/>
  <c r="T140" i="7" s="1"/>
  <c r="T141" i="7" s="1"/>
  <c r="T142" i="7" s="1"/>
  <c r="T146" i="7" s="1"/>
  <c r="T147" i="7" s="1"/>
  <c r="T148" i="7" s="1"/>
  <c r="T149" i="7" s="1"/>
  <c r="T153" i="7" l="1"/>
  <c r="T154" i="7" l="1"/>
  <c r="T155" i="7" s="1"/>
  <c r="T156" i="7" s="1"/>
  <c r="T157" i="7" s="1"/>
  <c r="T158" i="7" s="1"/>
  <c r="T159" i="7" s="1"/>
  <c r="T160" i="7" s="1"/>
  <c r="T161" i="7" s="1"/>
  <c r="T162" i="7" s="1"/>
  <c r="T163" i="7" s="1"/>
  <c r="T164" i="7" s="1"/>
  <c r="T165" i="7" s="1"/>
  <c r="T166" i="7" s="1"/>
  <c r="T170" i="7" s="1"/>
  <c r="T171" i="7" s="1"/>
  <c r="T172" i="7" l="1"/>
  <c r="T173" i="7" s="1"/>
  <c r="T174" i="7" s="1"/>
  <c r="T175" i="7" s="1"/>
  <c r="T176" i="7" s="1"/>
  <c r="T177" i="7" s="1"/>
  <c r="T181" i="7" s="1"/>
  <c r="T182" i="7" s="1"/>
  <c r="T183" i="7" s="1"/>
  <c r="T184" i="7" s="1"/>
  <c r="T185" i="7" s="1"/>
  <c r="T186" i="7" s="1"/>
  <c r="T187" i="7" s="1"/>
  <c r="T188" i="7" s="1"/>
  <c r="T189" i="7" s="1"/>
  <c r="T190" i="7" s="1"/>
  <c r="T191" i="7" s="1"/>
</calcChain>
</file>

<file path=xl/sharedStrings.xml><?xml version="1.0" encoding="utf-8"?>
<sst xmlns="http://schemas.openxmlformats.org/spreadsheetml/2006/main" count="414" uniqueCount="221">
  <si>
    <t>Revenue</t>
  </si>
  <si>
    <t>2021 Actual</t>
  </si>
  <si>
    <t>Percent</t>
  </si>
  <si>
    <t>2020 Actual</t>
  </si>
  <si>
    <t>2019 Actual</t>
  </si>
  <si>
    <t>2018 Actual</t>
  </si>
  <si>
    <t>2017 Actual</t>
    <phoneticPr fontId="0" type="noConversion"/>
  </si>
  <si>
    <t>2016 Actual</t>
    <phoneticPr fontId="0" type="noConversion"/>
  </si>
  <si>
    <t>Member Dues</t>
  </si>
  <si>
    <t>Life</t>
  </si>
  <si>
    <t>Subtotal Dues</t>
  </si>
  <si>
    <t>Total Revenue</t>
  </si>
  <si>
    <t>Expenses</t>
  </si>
  <si>
    <t>Lobbying &amp; Legal</t>
  </si>
  <si>
    <t>Member Renew, Recruit, F'raising</t>
  </si>
  <si>
    <t>Board</t>
  </si>
  <si>
    <t>Insurance</t>
  </si>
  <si>
    <t>Board Travel</t>
  </si>
  <si>
    <t>n/a</t>
  </si>
  <si>
    <t>PayPal + Credit Card Fees</t>
  </si>
  <si>
    <t>Subtotal Administration</t>
    <phoneticPr fontId="0" type="noConversion"/>
  </si>
  <si>
    <t>Total Expenses</t>
  </si>
  <si>
    <t>Gain (Loss) Income Minus Expenses</t>
  </si>
  <si>
    <t>Gain Investment Interest</t>
    <phoneticPr fontId="0" type="noConversion"/>
  </si>
  <si>
    <t>Assets Beginning of Year</t>
    <phoneticPr fontId="0" type="noConversion"/>
  </si>
  <si>
    <t>Assets Year to Date</t>
    <phoneticPr fontId="0" type="noConversion"/>
  </si>
  <si>
    <t>Assets Summary</t>
  </si>
  <si>
    <t>Current</t>
    <phoneticPr fontId="0" type="noConversion"/>
  </si>
  <si>
    <t>Begin Year</t>
    <phoneticPr fontId="0" type="noConversion"/>
  </si>
  <si>
    <t>Interest</t>
    <phoneticPr fontId="0" type="noConversion"/>
  </si>
  <si>
    <t>Valley Bank Checking Account</t>
  </si>
  <si>
    <t>RMCU Savings</t>
  </si>
  <si>
    <t>Total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</si>
  <si>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</si>
  <si>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</si>
  <si>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</si>
  <si>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</si>
  <si>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</si>
  <si>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</si>
  <si>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</si>
  <si>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</si>
  <si>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</si>
  <si>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</si>
  <si>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Board Insurance</t>
    <phoneticPr fontId="2" type="noConversion"/>
  </si>
  <si>
    <t>PayPal + Credit Card</t>
  </si>
  <si>
    <t>One, Two or Three Years</t>
  </si>
  <si>
    <t>Donations</t>
  </si>
  <si>
    <t>2022 Actual</t>
  </si>
  <si>
    <t>*</t>
  </si>
  <si>
    <t>Vanguard Ultra Short Term Bond Fund</t>
  </si>
  <si>
    <t>Vanguard Inflation Protected Securities Fund</t>
  </si>
  <si>
    <t>2023 Actual</t>
  </si>
  <si>
    <t>$26,825 </t>
  </si>
  <si>
    <t>CMS Monthly</t>
  </si>
  <si>
    <t>January</t>
  </si>
  <si>
    <t>February</t>
  </si>
  <si>
    <t xml:space="preserve"> Note that CD interest income will be reported upon redemption.</t>
  </si>
  <si>
    <t>RMCU Money Market (1%)</t>
  </si>
  <si>
    <t>Note: This CD closed to additional investment.</t>
  </si>
  <si>
    <t>Notes</t>
  </si>
  <si>
    <t>Interest</t>
  </si>
  <si>
    <t>Donation</t>
  </si>
  <si>
    <t>Valley Begin Bal</t>
  </si>
  <si>
    <t>Balance</t>
  </si>
  <si>
    <t>Domain Listings Web Hosting</t>
  </si>
  <si>
    <t>Melanie Symones Bd Gifts</t>
  </si>
  <si>
    <t>Interest - Valley only</t>
  </si>
  <si>
    <t>2024 Actual</t>
  </si>
  <si>
    <t>Travel</t>
  </si>
  <si>
    <t>see above</t>
  </si>
  <si>
    <t>2024 Budget</t>
  </si>
  <si>
    <t>na</t>
  </si>
  <si>
    <t>AMRPE 2024 Financial Report</t>
  </si>
  <si>
    <t>Batch 721</t>
  </si>
  <si>
    <t>Batch P161</t>
  </si>
  <si>
    <t>Percent Elapsed:</t>
  </si>
  <si>
    <t>As of:</t>
  </si>
  <si>
    <t>Contracted Services</t>
  </si>
  <si>
    <t>Contracted Lobbying and Legal</t>
  </si>
  <si>
    <t>Other</t>
  </si>
  <si>
    <t>Contracted Admin</t>
  </si>
  <si>
    <t>Contracted Other</t>
  </si>
  <si>
    <t>Operating</t>
  </si>
  <si>
    <t>Board Operating</t>
  </si>
  <si>
    <t>Batch 722</t>
  </si>
  <si>
    <t>DPPHS Report</t>
  </si>
  <si>
    <t>RVA Database work</t>
  </si>
  <si>
    <t>81-040-0994</t>
  </si>
  <si>
    <t>x</t>
  </si>
  <si>
    <t>Reconciled</t>
  </si>
  <si>
    <t>Batch 723</t>
  </si>
  <si>
    <t>Maturity</t>
  </si>
  <si>
    <t>Rate</t>
  </si>
  <si>
    <t>Batch 736</t>
  </si>
  <si>
    <t>Batch 737</t>
  </si>
  <si>
    <t>Batch 738</t>
  </si>
  <si>
    <t>Batch 739</t>
  </si>
  <si>
    <t>Innovative Solutions</t>
  </si>
  <si>
    <t>Administrative</t>
  </si>
  <si>
    <t>PO Box 603 Helena MT 59624</t>
  </si>
  <si>
    <t>Batch 740</t>
  </si>
  <si>
    <t>Batch 741</t>
  </si>
  <si>
    <t>Batch 742</t>
  </si>
  <si>
    <t>Batch 743</t>
  </si>
  <si>
    <t>Batch 744</t>
  </si>
  <si>
    <t>Batch 745</t>
  </si>
  <si>
    <t>Batch 746</t>
  </si>
  <si>
    <t>Batch 747</t>
  </si>
  <si>
    <t>Batch 748</t>
  </si>
  <si>
    <t>Batch 749</t>
  </si>
  <si>
    <t>Batch 750</t>
  </si>
  <si>
    <t>Batch 751</t>
  </si>
  <si>
    <t>Batch 752</t>
  </si>
  <si>
    <t>CMS Mo Bill</t>
  </si>
  <si>
    <t>Batch 764</t>
  </si>
  <si>
    <t>Batch 765</t>
  </si>
  <si>
    <t>Batch 766</t>
  </si>
  <si>
    <t>Batch P162</t>
  </si>
  <si>
    <t>Batch 753</t>
  </si>
  <si>
    <t>Batch 754</t>
  </si>
  <si>
    <t>Batch 756</t>
  </si>
  <si>
    <t>Batch 755</t>
  </si>
  <si>
    <t>Batch 757</t>
  </si>
  <si>
    <t>Batch 758</t>
  </si>
  <si>
    <t>Batch 759</t>
  </si>
  <si>
    <t>Batch 760</t>
  </si>
  <si>
    <t>Batch 761</t>
  </si>
  <si>
    <t>Batch 762</t>
  </si>
  <si>
    <t>Batch 763</t>
  </si>
  <si>
    <t>Batch 767</t>
  </si>
  <si>
    <t>Batch 768</t>
  </si>
  <si>
    <t>Batch 769</t>
  </si>
  <si>
    <t>Batch 770</t>
  </si>
  <si>
    <t>Batch 771</t>
  </si>
  <si>
    <t>Batch 772</t>
  </si>
  <si>
    <t>Batch 773</t>
  </si>
  <si>
    <t>Batch 774</t>
  </si>
  <si>
    <t>Batch 775</t>
  </si>
  <si>
    <t>Budget Approved: March 19, 2024</t>
  </si>
  <si>
    <t>Batch 776</t>
  </si>
  <si>
    <t>Batch 777</t>
  </si>
  <si>
    <t>Batch 778</t>
  </si>
  <si>
    <t xml:space="preserve">Member Outreach (Education) </t>
  </si>
  <si>
    <t>Member Mailings</t>
  </si>
  <si>
    <t>Contracted Member Outreach</t>
  </si>
  <si>
    <t>Contracted Member Recruitment</t>
  </si>
  <si>
    <t>Action Print-Member Mailing</t>
  </si>
  <si>
    <t>Batch 779</t>
  </si>
  <si>
    <t>Batch 780</t>
  </si>
  <si>
    <t>Batch 781</t>
  </si>
  <si>
    <t>Batch 782</t>
  </si>
  <si>
    <t>Batch P163</t>
  </si>
  <si>
    <t>Mo Interest</t>
  </si>
  <si>
    <t>#1 CD RMCU 12 mo</t>
  </si>
  <si>
    <t>Matured CD RMCU 15 mo</t>
  </si>
  <si>
    <t>Matured CD RMCU 12 mo</t>
  </si>
  <si>
    <t>#2 CD RMCU 30 mo</t>
  </si>
  <si>
    <t>#3 CD RMCU 24 mo</t>
  </si>
  <si>
    <t>#4 CD RMCU 36 mo</t>
  </si>
  <si>
    <t>Batch 783</t>
  </si>
  <si>
    <t>CMS Bill April work</t>
  </si>
  <si>
    <t>Batch 784</t>
  </si>
  <si>
    <t>Batch P164</t>
  </si>
  <si>
    <t>Batch 785</t>
  </si>
  <si>
    <t>POB Rental Fee Annual</t>
  </si>
  <si>
    <t>Valley interest</t>
  </si>
  <si>
    <t>CMS Bill May work</t>
  </si>
  <si>
    <t>Leo Hudetz Travel Reimb</t>
  </si>
  <si>
    <t>Geoff Badenoch Travel Reimb</t>
  </si>
  <si>
    <t>Batch 786</t>
  </si>
  <si>
    <t>Batch 787</t>
  </si>
  <si>
    <t>Batch 788</t>
  </si>
  <si>
    <t>Batch 789</t>
  </si>
  <si>
    <t>Batch 790</t>
  </si>
  <si>
    <t>Batch 791</t>
  </si>
  <si>
    <t>Action Print Newsletter</t>
  </si>
  <si>
    <t>Batch 792</t>
  </si>
  <si>
    <t>Batch 793</t>
  </si>
  <si>
    <t>CMS June Activity</t>
  </si>
  <si>
    <t>BKBH 12/23 to 5/24 Mtgs</t>
  </si>
  <si>
    <t>Batch 794</t>
  </si>
  <si>
    <t>Batch 795</t>
  </si>
  <si>
    <t>Batch 796</t>
  </si>
  <si>
    <t>CMS July Activity</t>
  </si>
  <si>
    <t>BKBH June Mtg</t>
  </si>
  <si>
    <t>Batch P165</t>
  </si>
  <si>
    <t>Batch 797</t>
  </si>
  <si>
    <t>Batch 798</t>
  </si>
  <si>
    <t>CMS Aug Activity</t>
  </si>
  <si>
    <t>Batch 799</t>
  </si>
  <si>
    <t>Batch 800</t>
  </si>
  <si>
    <t>Geoff B Mileage Sept Mtg</t>
  </si>
  <si>
    <t>Reconiled</t>
  </si>
  <si>
    <t>Batch 801</t>
  </si>
  <si>
    <t>Batch 802</t>
  </si>
  <si>
    <t>Batch 803</t>
  </si>
  <si>
    <t>Batch 804</t>
  </si>
  <si>
    <t>Batch P166</t>
  </si>
  <si>
    <t>Batch P167</t>
  </si>
  <si>
    <t>Action Print Renewal Mailing</t>
  </si>
  <si>
    <t>CMS Sept Activity</t>
  </si>
  <si>
    <t>BKBH Sept Activity</t>
  </si>
  <si>
    <t>Batch 805</t>
  </si>
  <si>
    <t>Paypal refund</t>
  </si>
  <si>
    <t>CMS Oct Activity</t>
  </si>
  <si>
    <t>DPHHS Death Rpt</t>
  </si>
  <si>
    <t>Batch 806</t>
  </si>
  <si>
    <t>Batch P168</t>
  </si>
  <si>
    <t>Batch 807</t>
  </si>
  <si>
    <t>Batch 808</t>
  </si>
  <si>
    <t>BKBH Oct Bd/SAVA Mtg</t>
  </si>
  <si>
    <t>CMS Nov Activity</t>
  </si>
  <si>
    <t>Paypal Correction</t>
  </si>
  <si>
    <t>Batch 809</t>
  </si>
  <si>
    <t>Exit Donation CASA/Melanie</t>
  </si>
  <si>
    <t>RVA Yr End Database</t>
  </si>
  <si>
    <t>Traverlers Liability</t>
  </si>
  <si>
    <t>Cochrane Ins D&amp;O</t>
  </si>
  <si>
    <t>Batch 810</t>
  </si>
  <si>
    <t>Action Print Newsletter Mailing</t>
  </si>
  <si>
    <t>increase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</si>
</sst>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&quot;$&quot;#,##0.00"/>
    <numFmt numFmtId="166" formatCode="[$-409]mmmm\ d\,\ yyyy;@"/>
  </numFmts>
  <fonts count="12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6100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u val="singleAccounting"/>
      <sz val="10"/>
      <name val="Calibri"/>
      <family val="2"/>
      <scheme val="minor"/>
    </font>
    <font>
      <u val="singleAccounting"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2">
    <xf numFmtId="0" fontId="0" fillId="0" borderId="0" xfId="0"/>
    <xf numFmtId="43" fontId="4" fillId="0" borderId="0" xfId="0" applyNumberFormat="1" applyFont="1"/>
    <xf numFmtId="14" fontId="4" fillId="0" borderId="0" xfId="0" applyNumberFormat="1" applyFont="1"/>
    <xf numFmtId="43" fontId="4" fillId="2" borderId="0" xfId="0" applyNumberFormat="1" applyFont="1" applyFill="1"/>
    <xf numFmtId="43" fontId="4" fillId="3" borderId="0" xfId="0" quotePrefix="1" applyNumberFormat="1" applyFont="1" applyFill="1"/>
    <xf numFmtId="43" fontId="6" fillId="0" borderId="1" xfId="0" applyNumberFormat="1" applyFont="1" applyBorder="1" applyAlignment="1">
      <alignment horizontal="center" wrapText="1"/>
    </xf>
    <xf numFmtId="43" fontId="5" fillId="0" borderId="1" xfId="0" applyNumberFormat="1" applyFont="1" applyBorder="1" applyAlignment="1" applyProtection="1">
      <alignment horizontal="center" wrapText="1"/>
      <protection locked="0"/>
    </xf>
    <xf numFmtId="43" fontId="7" fillId="0" borderId="0" xfId="0" applyNumberFormat="1" applyFont="1"/>
    <xf numFmtId="43" fontId="7" fillId="2" borderId="0" xfId="0" applyNumberFormat="1" applyFont="1" applyFill="1"/>
    <xf numFmtId="43" fontId="4" fillId="0" borderId="2" xfId="0" applyNumberFormat="1" applyFont="1" applyBorder="1"/>
    <xf numFmtId="43" fontId="7" fillId="0" borderId="2" xfId="0" applyNumberFormat="1" applyFont="1" applyBorder="1"/>
    <xf numFmtId="43" fontId="8" fillId="0" borderId="1" xfId="0" applyNumberFormat="1" applyFont="1" applyBorder="1" applyAlignment="1">
      <alignment horizontal="center"/>
    </xf>
    <xf numFmtId="0" fontId="4" fillId="0" borderId="0" xfId="0" applyFont="1"/>
    <xf numFmtId="0" fontId="9" fillId="0" borderId="0" xfId="0" applyFont="1" applyProtection="1">
      <protection locked="0"/>
    </xf>
    <xf numFmtId="0" fontId="5" fillId="0" borderId="0" xfId="0" applyFont="1" applyProtection="1">
      <protection locked="0"/>
    </xf>
    <xf numFmtId="6" fontId="5" fillId="0" borderId="0" xfId="0" applyNumberFormat="1" applyFont="1" applyProtection="1">
      <protection locked="0"/>
    </xf>
    <xf numFmtId="15" fontId="5" fillId="0" borderId="0" xfId="0" applyNumberFormat="1" applyFont="1" applyProtection="1">
      <protection locked="0"/>
    </xf>
    <xf numFmtId="14" fontId="5" fillId="0" borderId="0" xfId="0" applyNumberFormat="1" applyFont="1" applyProtection="1">
      <protection locked="0"/>
    </xf>
    <xf numFmtId="14" fontId="9" fillId="0" borderId="0" xfId="0" applyNumberFormat="1" applyFont="1" applyProtection="1">
      <protection locked="0"/>
    </xf>
    <xf numFmtId="10" fontId="5" fillId="0" borderId="0" xfId="0" applyNumberFormat="1" applyFont="1" applyAlignment="1" applyProtection="1">
      <alignment horizontal="center"/>
      <protection locked="0"/>
    </xf>
    <xf numFmtId="44" fontId="9" fillId="0" borderId="0" xfId="2" applyFont="1" applyFill="1" applyBorder="1" applyAlignment="1" applyProtection="1">
      <protection locked="0"/>
    </xf>
    <xf numFmtId="44" fontId="5" fillId="0" borderId="0" xfId="2" applyFont="1" applyFill="1" applyBorder="1" applyAlignment="1" applyProtection="1">
      <protection locked="0"/>
    </xf>
    <xf numFmtId="10" fontId="5" fillId="0" borderId="0" xfId="0" applyNumberFormat="1" applyFont="1"/>
    <xf numFmtId="0" fontId="5" fillId="0" borderId="0" xfId="0" applyFont="1"/>
    <xf numFmtId="6" fontId="5" fillId="0" borderId="0" xfId="0" applyNumberFormat="1" applyFont="1"/>
    <xf numFmtId="43" fontId="5" fillId="0" borderId="0" xfId="1" applyFont="1" applyBorder="1"/>
    <xf numFmtId="10" fontId="5" fillId="0" borderId="0" xfId="3" applyNumberFormat="1" applyFont="1" applyBorder="1"/>
    <xf numFmtId="43" fontId="5" fillId="0" borderId="0" xfId="3" applyNumberFormat="1" applyFont="1" applyBorder="1"/>
    <xf numFmtId="43" fontId="5" fillId="0" borderId="0" xfId="0" applyNumberFormat="1" applyFont="1"/>
    <xf numFmtId="0" fontId="9" fillId="0" borderId="0" xfId="0" applyFont="1" applyAlignment="1" applyProtection="1">
      <alignment horizontal="center"/>
      <protection locked="0"/>
    </xf>
    <xf numFmtId="43" fontId="5" fillId="0" borderId="0" xfId="1" applyFont="1" applyFill="1" applyBorder="1" applyAlignment="1" applyProtection="1">
      <protection locked="0"/>
    </xf>
    <xf numFmtId="43" fontId="5" fillId="0" borderId="0" xfId="0" applyNumberFormat="1" applyFont="1" applyProtection="1">
      <protection locked="0"/>
    </xf>
    <xf numFmtId="0" fontId="5" fillId="0" borderId="0" xfId="0" applyFont="1" applyAlignment="1" applyProtection="1">
      <alignment horizontal="center"/>
      <protection locked="0"/>
    </xf>
    <xf numFmtId="43" fontId="5" fillId="0" borderId="0" xfId="3" applyNumberFormat="1" applyFont="1" applyBorder="1" applyAlignment="1">
      <alignment horizontal="center"/>
    </xf>
    <xf numFmtId="43" fontId="9" fillId="0" borderId="0" xfId="0" applyNumberFormat="1" applyFont="1" applyProtection="1">
      <protection locked="0"/>
    </xf>
    <xf numFmtId="43" fontId="5" fillId="0" borderId="0" xfId="1" applyFont="1" applyBorder="1" applyAlignment="1">
      <alignment horizontal="right"/>
    </xf>
    <xf numFmtId="43" fontId="5" fillId="0" borderId="0" xfId="3" applyNumberFormat="1" applyFont="1" applyBorder="1" applyAlignment="1">
      <alignment horizontal="right"/>
    </xf>
    <xf numFmtId="0" fontId="9" fillId="0" borderId="0" xfId="0" applyFont="1" applyAlignment="1" applyProtection="1">
      <alignment horizontal="right"/>
      <protection locked="0"/>
    </xf>
    <xf numFmtId="43" fontId="5" fillId="0" borderId="0" xfId="0" applyNumberFormat="1" applyFont="1" applyAlignment="1" applyProtection="1">
      <alignment horizontal="right"/>
      <protection locked="0"/>
    </xf>
    <xf numFmtId="10" fontId="5" fillId="0" borderId="0" xfId="0" applyNumberFormat="1" applyFont="1" applyAlignment="1" applyProtection="1">
      <alignment horizontal="right"/>
      <protection locked="0"/>
    </xf>
    <xf numFmtId="43" fontId="9" fillId="0" borderId="0" xfId="0" applyNumberFormat="1" applyFont="1" applyAlignment="1" applyProtection="1">
      <alignment horizontal="right"/>
      <protection locked="0"/>
    </xf>
    <xf numFmtId="10" fontId="9" fillId="0" borderId="0" xfId="0" applyNumberFormat="1" applyFont="1" applyAlignment="1" applyProtection="1">
      <alignment horizontal="right"/>
      <protection locked="0"/>
    </xf>
    <xf numFmtId="43" fontId="9" fillId="0" borderId="0" xfId="1" applyFont="1" applyFill="1" applyBorder="1" applyAlignment="1" applyProtection="1">
      <alignment horizontal="right"/>
      <protection locked="0"/>
    </xf>
    <xf numFmtId="43" fontId="5" fillId="0" borderId="0" xfId="1" applyFont="1" applyFill="1" applyBorder="1" applyAlignment="1" applyProtection="1">
      <alignment horizontal="right"/>
      <protection locked="0"/>
    </xf>
    <xf numFmtId="10" fontId="5" fillId="0" borderId="0" xfId="1" applyNumberFormat="1" applyFont="1" applyFill="1" applyBorder="1" applyAlignment="1" applyProtection="1">
      <alignment horizontal="right"/>
      <protection locked="0"/>
    </xf>
    <xf numFmtId="6" fontId="9" fillId="0" borderId="0" xfId="0" applyNumberFormat="1" applyFont="1" applyAlignment="1" applyProtection="1">
      <alignment horizontal="right"/>
      <protection locked="0"/>
    </xf>
    <xf numFmtId="43" fontId="5" fillId="0" borderId="0" xfId="0" applyNumberFormat="1" applyFont="1" applyAlignment="1" applyProtection="1">
      <alignment horizontal="center"/>
      <protection locked="0"/>
    </xf>
    <xf numFmtId="6" fontId="5" fillId="0" borderId="0" xfId="0" applyNumberFormat="1" applyFont="1" applyAlignment="1" applyProtection="1">
      <alignment horizontal="center"/>
      <protection locked="0"/>
    </xf>
    <xf numFmtId="0" fontId="5" fillId="0" borderId="0" xfId="0" applyFont="1" applyAlignment="1" applyProtection="1">
      <alignment horizontal="right"/>
      <protection locked="0"/>
    </xf>
    <xf numFmtId="164" fontId="5" fillId="0" borderId="0" xfId="0" applyNumberFormat="1" applyFont="1" applyAlignment="1" applyProtection="1">
      <alignment horizontal="right"/>
      <protection locked="0"/>
    </xf>
    <xf numFmtId="165" fontId="5" fillId="0" borderId="0" xfId="0" applyNumberFormat="1" applyFont="1" applyAlignment="1" applyProtection="1">
      <alignment horizontal="right"/>
      <protection locked="0"/>
    </xf>
    <xf numFmtId="43" fontId="5" fillId="0" borderId="0" xfId="0" applyNumberFormat="1" applyFont="1" applyAlignment="1" applyProtection="1">
      <alignment horizontal="left"/>
      <protection locked="0"/>
    </xf>
    <xf numFmtId="43" fontId="4" fillId="0" borderId="0" xfId="0" applyNumberFormat="1" applyFont="1" applyAlignment="1">
      <alignment horizontal="right"/>
    </xf>
    <xf numFmtId="6" fontId="5" fillId="0" borderId="0" xfId="0" applyNumberFormat="1" applyFont="1" applyAlignment="1" applyProtection="1">
      <alignment horizontal="right"/>
      <protection locked="0"/>
    </xf>
    <xf numFmtId="43" fontId="9" fillId="0" borderId="0" xfId="0" applyNumberFormat="1" applyFont="1" applyAlignment="1" applyProtection="1">
      <alignment horizontal="center"/>
      <protection locked="0"/>
    </xf>
    <xf numFmtId="164" fontId="5" fillId="0" borderId="0" xfId="0" applyNumberFormat="1" applyFont="1" applyProtection="1">
      <protection locked="0"/>
    </xf>
    <xf numFmtId="165" fontId="5" fillId="0" borderId="0" xfId="0" applyNumberFormat="1" applyFont="1" applyProtection="1">
      <protection locked="0"/>
    </xf>
    <xf numFmtId="43" fontId="4" fillId="0" borderId="0" xfId="0" applyNumberFormat="1" applyFont="1" applyAlignment="1">
      <alignment horizontal="center"/>
    </xf>
    <xf numFmtId="10" fontId="4" fillId="0" borderId="0" xfId="0" applyNumberFormat="1" applyFont="1"/>
    <xf numFmtId="164" fontId="4" fillId="0" borderId="0" xfId="0" applyNumberFormat="1" applyFont="1"/>
    <xf numFmtId="0" fontId="4" fillId="0" borderId="0" xfId="0" applyFont="1" applyAlignment="1">
      <alignment horizontal="center"/>
    </xf>
    <xf numFmtId="44" fontId="9" fillId="0" borderId="1" xfId="2" applyFont="1" applyFill="1" applyBorder="1" applyAlignment="1" applyProtection="1">
      <alignment horizontal="center" wrapText="1"/>
      <protection locked="0"/>
    </xf>
    <xf numFmtId="44" fontId="9" fillId="0" borderId="1" xfId="2" applyFont="1" applyBorder="1" applyAlignment="1">
      <alignment horizontal="center" wrapText="1"/>
    </xf>
    <xf numFmtId="6" fontId="9" fillId="0" borderId="1" xfId="2" applyNumberFormat="1" applyFont="1" applyFill="1" applyBorder="1" applyAlignment="1" applyProtection="1">
      <alignment horizontal="center" wrapText="1"/>
      <protection locked="0"/>
    </xf>
    <xf numFmtId="43" fontId="5" fillId="0" borderId="1" xfId="1" applyFont="1" applyBorder="1"/>
    <xf numFmtId="43" fontId="5" fillId="0" borderId="1" xfId="3" applyNumberFormat="1" applyFont="1" applyBorder="1"/>
    <xf numFmtId="43" fontId="5" fillId="0" borderId="1" xfId="0" applyNumberFormat="1" applyFont="1" applyBorder="1"/>
    <xf numFmtId="43" fontId="9" fillId="0" borderId="2" xfId="1" applyFont="1" applyFill="1" applyBorder="1" applyAlignment="1" applyProtection="1">
      <protection locked="0"/>
    </xf>
    <xf numFmtId="43" fontId="5" fillId="0" borderId="1" xfId="1" applyFont="1" applyFill="1" applyBorder="1" applyAlignment="1" applyProtection="1">
      <protection locked="0"/>
    </xf>
    <xf numFmtId="43" fontId="9" fillId="0" borderId="2" xfId="3" applyNumberFormat="1" applyFont="1" applyBorder="1"/>
    <xf numFmtId="43" fontId="9" fillId="0" borderId="2" xfId="0" applyNumberFormat="1" applyFont="1" applyBorder="1" applyProtection="1">
      <protection locked="0"/>
    </xf>
    <xf numFmtId="43" fontId="5" fillId="0" borderId="1" xfId="0" applyNumberFormat="1" applyFont="1" applyBorder="1" applyAlignment="1" applyProtection="1">
      <alignment horizontal="right"/>
      <protection locked="0"/>
    </xf>
    <xf numFmtId="43" fontId="9" fillId="0" borderId="0" xfId="1" applyFont="1" applyBorder="1" applyAlignment="1">
      <alignment horizontal="right"/>
    </xf>
    <xf numFmtId="14" fontId="5" fillId="0" borderId="0" xfId="0" applyNumberFormat="1" applyFont="1" applyAlignment="1" applyProtection="1">
      <alignment horizontal="center"/>
      <protection locked="0"/>
    </xf>
    <xf numFmtId="166" fontId="5" fillId="0" borderId="0" xfId="0" applyNumberFormat="1" applyFont="1" applyAlignment="1" applyProtection="1">
      <alignment horizontal="right"/>
      <protection locked="0"/>
    </xf>
    <xf numFmtId="10" fontId="9" fillId="0" borderId="0" xfId="3" applyNumberFormat="1" applyFont="1" applyBorder="1"/>
    <xf numFmtId="14" fontId="4" fillId="0" borderId="0" xfId="0" applyNumberFormat="1" applyFont="1" applyAlignment="1">
      <alignment horizontal="center"/>
    </xf>
    <xf numFmtId="43" fontId="5" fillId="0" borderId="0" xfId="0" applyNumberFormat="1" applyFont="1" applyAlignment="1" applyProtection="1">
      <alignment horizontal="center" wrapText="1"/>
      <protection locked="0"/>
    </xf>
    <xf numFmtId="43" fontId="10" fillId="0" borderId="0" xfId="1" applyFont="1" applyFill="1" applyBorder="1" applyAlignment="1" applyProtection="1">
      <alignment horizontal="center"/>
      <protection locked="0"/>
    </xf>
    <xf numFmtId="43" fontId="10" fillId="0" borderId="0" xfId="0" applyNumberFormat="1" applyFont="1" applyAlignment="1" applyProtection="1">
      <alignment horizontal="center"/>
      <protection locked="0"/>
    </xf>
    <xf numFmtId="0" fontId="11" fillId="0" borderId="0" xfId="0" applyFont="1" applyAlignment="1">
      <alignment horizontal="center"/>
    </xf>
    <xf numFmtId="0" fontId="7" fillId="0" borderId="0" xfId="0" applyFont="1"/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B3B646-1D71-3D4C-BE11-32B344AF4D5E}">
  <sheetPr>
    <pageSetUpPr fitToPage="1"/>
  </sheetPr>
  <dimension ref="A1:N66"/>
  <sheetViews>
    <sheetView tabSelected="1" workbookViewId="0">
      <selection activeCell="D3" sqref="D3"/>
    </sheetView>
  </sheetViews>
  <sheetFormatPr defaultColWidth="11" defaultRowHeight="12.75" x14ac:dyDescent="0.2"/>
  <cols>
    <col min="1" max="1" width="11" style="12"/>
    <col min="2" max="2" width="3.125" style="12" customWidth="1"/>
    <col min="3" max="3" width="29" style="12" customWidth="1"/>
    <col min="4" max="14" width="12.625" style="12" customWidth="1"/>
    <col min="15" max="16384" width="11" style="12"/>
  </cols>
  <sheetData>
    <row r="1" spans="1:14" x14ac:dyDescent="0.2">
      <c r="A1" s="13" t="s">
        <v>72</v>
      </c>
      <c r="B1" s="13"/>
      <c r="C1" s="14"/>
      <c r="D1" s="14" t="s">
        <v>99</v>
      </c>
      <c r="E1" s="14"/>
      <c r="F1" s="14"/>
      <c r="G1" s="14"/>
      <c r="H1" s="14"/>
      <c r="I1" s="14"/>
      <c r="J1" s="14"/>
      <c r="K1" s="14"/>
      <c r="L1" s="15"/>
      <c r="M1" s="14"/>
    </row>
    <row r="2" spans="1:14" x14ac:dyDescent="0.2">
      <c r="A2" s="48" t="s">
        <v>87</v>
      </c>
      <c r="C2" s="16" t="s">
        <v>138</v>
      </c>
      <c r="D2" s="14"/>
      <c r="E2" s="14"/>
      <c r="F2" s="14"/>
      <c r="G2" s="14"/>
      <c r="H2" s="14"/>
      <c r="I2" s="14"/>
      <c r="J2" s="14"/>
      <c r="K2" s="14"/>
      <c r="L2" s="15"/>
      <c r="M2" s="14"/>
    </row>
    <row r="3" spans="1:14" x14ac:dyDescent="0.2">
      <c r="A3" s="14"/>
      <c r="B3" s="17"/>
      <c r="C3" s="74" t="s">
        <v>76</v>
      </c>
      <c r="D3" s="73">
        <v>45657</v>
      </c>
      <c r="E3" s="14"/>
      <c r="F3" s="14"/>
      <c r="G3" s="73">
        <v>45291</v>
      </c>
      <c r="H3" s="73">
        <v>44926</v>
      </c>
      <c r="I3" s="73">
        <v>44561</v>
      </c>
      <c r="J3" s="73">
        <v>44196</v>
      </c>
      <c r="K3" s="73">
        <v>43830</v>
      </c>
      <c r="L3" s="73">
        <v>43465</v>
      </c>
      <c r="M3" s="73">
        <v>43100</v>
      </c>
      <c r="N3" s="76">
        <v>42735</v>
      </c>
    </row>
    <row r="4" spans="1:14" x14ac:dyDescent="0.2">
      <c r="A4" s="14"/>
      <c r="B4" s="18"/>
      <c r="C4" s="48" t="s">
        <v>75</v>
      </c>
      <c r="D4" s="19">
        <f>12/12</f>
        <v>1</v>
      </c>
      <c r="E4" s="14"/>
      <c r="F4" s="14"/>
      <c r="G4" s="14"/>
      <c r="H4" s="14"/>
      <c r="I4" s="14"/>
      <c r="J4" s="14"/>
      <c r="K4" s="14"/>
      <c r="L4" s="15"/>
      <c r="M4" s="14"/>
    </row>
    <row r="5" spans="1:14" ht="18" customHeight="1" x14ac:dyDescent="0.2">
      <c r="A5" s="20" t="s">
        <v>0</v>
      </c>
      <c r="B5" s="21"/>
      <c r="C5" s="21"/>
      <c r="D5" s="61" t="s">
        <v>67</v>
      </c>
      <c r="E5" s="61" t="s">
        <v>70</v>
      </c>
      <c r="F5" s="62" t="s">
        <v>2</v>
      </c>
      <c r="G5" s="61" t="s">
        <v>51</v>
      </c>
      <c r="H5" s="62" t="s">
        <v>47</v>
      </c>
      <c r="I5" s="62" t="s">
        <v>1</v>
      </c>
      <c r="J5" s="62" t="s">
        <v>3</v>
      </c>
      <c r="K5" s="63" t="s">
        <v>4</v>
      </c>
      <c r="L5" s="63" t="s">
        <v>5</v>
      </c>
      <c r="M5" s="61" t="s">
        <v>6</v>
      </c>
      <c r="N5" s="61" t="s">
        <v>7</v>
      </c>
    </row>
    <row r="6" spans="1:14" x14ac:dyDescent="0.2">
      <c r="A6" s="14"/>
      <c r="B6" s="14"/>
      <c r="C6" s="14"/>
      <c r="D6" s="14"/>
      <c r="E6" s="14"/>
      <c r="F6" s="22"/>
      <c r="G6" s="14"/>
      <c r="H6" s="23"/>
      <c r="I6" s="23"/>
      <c r="J6" s="23"/>
      <c r="K6" s="23"/>
      <c r="L6" s="24"/>
      <c r="M6" s="14"/>
      <c r="N6" s="23"/>
    </row>
    <row r="7" spans="1:14" x14ac:dyDescent="0.2">
      <c r="A7" s="14"/>
      <c r="B7" s="13" t="s">
        <v>8</v>
      </c>
      <c r="C7" s="14"/>
      <c r="D7" s="14"/>
      <c r="E7" s="14"/>
      <c r="F7" s="22"/>
      <c r="G7" s="14"/>
      <c r="H7" s="23"/>
      <c r="I7" s="23"/>
      <c r="J7" s="23"/>
      <c r="K7" s="23"/>
      <c r="L7" s="24"/>
      <c r="M7" s="14"/>
      <c r="N7" s="23"/>
    </row>
    <row r="8" spans="1:14" ht="12.75" customHeight="1" x14ac:dyDescent="0.2">
      <c r="A8" s="14"/>
      <c r="B8" s="14"/>
      <c r="C8" s="14" t="s">
        <v>45</v>
      </c>
      <c r="D8" s="25">
        <f>'Trans 2024'!D14</f>
        <v>27249</v>
      </c>
      <c r="E8" s="25">
        <v>30000</v>
      </c>
      <c r="F8" s="26">
        <f>D8/E8</f>
        <v>0.9083</v>
      </c>
      <c r="G8" s="25">
        <v>32394</v>
      </c>
      <c r="H8" s="25">
        <v>29129</v>
      </c>
      <c r="I8" s="25">
        <v>29779</v>
      </c>
      <c r="J8" s="27">
        <v>17658</v>
      </c>
      <c r="K8" s="27">
        <v>32979</v>
      </c>
      <c r="L8" s="27">
        <v>25119</v>
      </c>
      <c r="M8" s="28">
        <v>23517</v>
      </c>
      <c r="N8" s="28">
        <v>27345</v>
      </c>
    </row>
    <row r="9" spans="1:14" ht="12.75" customHeight="1" x14ac:dyDescent="0.2">
      <c r="A9" s="14"/>
      <c r="B9" s="14"/>
      <c r="C9" s="14" t="s">
        <v>9</v>
      </c>
      <c r="D9" s="64">
        <f>'Trans 2024'!E14</f>
        <v>10800</v>
      </c>
      <c r="E9" s="64">
        <v>10000</v>
      </c>
      <c r="F9" s="26">
        <f>D9/E9</f>
        <v>1.08</v>
      </c>
      <c r="G9" s="64">
        <v>13153</v>
      </c>
      <c r="H9" s="64">
        <v>11301</v>
      </c>
      <c r="I9" s="65">
        <v>11575</v>
      </c>
      <c r="J9" s="65">
        <v>7175</v>
      </c>
      <c r="K9" s="65">
        <v>11670</v>
      </c>
      <c r="L9" s="65">
        <v>13400</v>
      </c>
      <c r="M9" s="66">
        <v>9200</v>
      </c>
      <c r="N9" s="66">
        <v>10000</v>
      </c>
    </row>
    <row r="10" spans="1:14" ht="12.75" customHeight="1" x14ac:dyDescent="0.2">
      <c r="A10" s="14"/>
      <c r="B10" s="14"/>
      <c r="C10" s="29" t="s">
        <v>10</v>
      </c>
      <c r="D10" s="30">
        <f>SUM(D8:D9)</f>
        <v>38049</v>
      </c>
      <c r="E10" s="30">
        <f>SUM(E8:E9)</f>
        <v>40000</v>
      </c>
      <c r="F10" s="26">
        <f>D10/E10</f>
        <v>0.95122499999999999</v>
      </c>
      <c r="G10" s="30">
        <f>SUM(G8:G9)</f>
        <v>45547</v>
      </c>
      <c r="H10" s="30">
        <v>40430</v>
      </c>
      <c r="I10" s="30">
        <f>SUM(I8:I9)</f>
        <v>41354</v>
      </c>
      <c r="J10" s="27">
        <v>24833</v>
      </c>
      <c r="K10" s="27">
        <f>SUM(K8:K9)</f>
        <v>44649</v>
      </c>
      <c r="L10" s="27">
        <f>SUM(L8:L9)</f>
        <v>38519</v>
      </c>
      <c r="M10" s="31">
        <v>32717</v>
      </c>
      <c r="N10" s="31">
        <v>37345</v>
      </c>
    </row>
    <row r="11" spans="1:14" ht="12.75" customHeight="1" x14ac:dyDescent="0.2">
      <c r="A11" s="14"/>
      <c r="B11" s="13"/>
      <c r="C11" s="14"/>
      <c r="D11" s="25"/>
      <c r="E11" s="31"/>
      <c r="F11" s="22"/>
      <c r="G11" s="25"/>
      <c r="H11" s="31"/>
      <c r="I11" s="28"/>
      <c r="J11" s="28"/>
      <c r="K11" s="28"/>
      <c r="L11" s="28"/>
      <c r="M11" s="28"/>
      <c r="N11" s="28"/>
    </row>
    <row r="12" spans="1:14" ht="12.75" customHeight="1" x14ac:dyDescent="0.2">
      <c r="A12" s="14"/>
      <c r="B12" s="13" t="s">
        <v>46</v>
      </c>
      <c r="C12" s="14"/>
      <c r="D12" s="25">
        <f>'Trans 2024'!F14</f>
        <v>2300</v>
      </c>
      <c r="E12" s="30">
        <v>3000</v>
      </c>
      <c r="F12" s="26">
        <f>D12/E12</f>
        <v>0.76666666666666672</v>
      </c>
      <c r="G12" s="25">
        <v>3211</v>
      </c>
      <c r="H12" s="30">
        <v>2136</v>
      </c>
      <c r="I12" s="27">
        <v>4223.2</v>
      </c>
      <c r="J12" s="27">
        <v>2316</v>
      </c>
      <c r="K12" s="27">
        <v>3346</v>
      </c>
      <c r="L12" s="27">
        <v>1754</v>
      </c>
      <c r="M12" s="28">
        <v>3967</v>
      </c>
      <c r="N12" s="28">
        <v>3061</v>
      </c>
    </row>
    <row r="13" spans="1:14" ht="12.75" customHeight="1" x14ac:dyDescent="0.2">
      <c r="A13" s="14"/>
      <c r="B13" s="13" t="s">
        <v>66</v>
      </c>
      <c r="C13" s="14"/>
      <c r="D13" s="25">
        <f>'Trans 2024'!G14</f>
        <v>2.78</v>
      </c>
      <c r="E13" s="30">
        <v>2</v>
      </c>
      <c r="F13" s="26">
        <f>D13/E13</f>
        <v>1.39</v>
      </c>
      <c r="G13" s="25"/>
      <c r="H13" s="30"/>
      <c r="I13" s="27"/>
      <c r="J13" s="27"/>
      <c r="K13" s="27"/>
      <c r="L13" s="27"/>
      <c r="M13" s="28"/>
      <c r="N13" s="28"/>
    </row>
    <row r="14" spans="1:14" ht="12.75" customHeight="1" x14ac:dyDescent="0.2">
      <c r="A14" s="14"/>
      <c r="B14" s="14"/>
      <c r="C14" s="14"/>
      <c r="D14" s="30"/>
      <c r="E14" s="30"/>
      <c r="F14" s="22"/>
      <c r="G14" s="30"/>
      <c r="H14" s="30"/>
      <c r="I14" s="28"/>
      <c r="J14" s="28"/>
      <c r="K14" s="28"/>
      <c r="L14" s="28"/>
      <c r="M14" s="31"/>
      <c r="N14" s="31"/>
    </row>
    <row r="15" spans="1:14" ht="12.75" customHeight="1" thickBot="1" x14ac:dyDescent="0.25">
      <c r="A15" s="14"/>
      <c r="B15" s="14"/>
      <c r="C15" s="29" t="s">
        <v>11</v>
      </c>
      <c r="D15" s="67">
        <f>D10+D12+D13</f>
        <v>40351.78</v>
      </c>
      <c r="E15" s="67">
        <f>E10+E12</f>
        <v>43000</v>
      </c>
      <c r="F15" s="26">
        <f>D15/E15</f>
        <v>0.93841348837209304</v>
      </c>
      <c r="G15" s="67">
        <f>G10+G12+G13</f>
        <v>48758</v>
      </c>
      <c r="H15" s="67">
        <v>42566</v>
      </c>
      <c r="I15" s="67">
        <f t="shared" ref="I15" si="0">I10+I12</f>
        <v>45577.2</v>
      </c>
      <c r="J15" s="67">
        <f t="shared" ref="J15:N15" si="1">J10+J12</f>
        <v>27149</v>
      </c>
      <c r="K15" s="67">
        <f t="shared" si="1"/>
        <v>47995</v>
      </c>
      <c r="L15" s="67">
        <f t="shared" si="1"/>
        <v>40273</v>
      </c>
      <c r="M15" s="67">
        <f t="shared" si="1"/>
        <v>36684</v>
      </c>
      <c r="N15" s="67">
        <f t="shared" si="1"/>
        <v>40406</v>
      </c>
    </row>
    <row r="16" spans="1:14" ht="18" customHeight="1" thickTop="1" x14ac:dyDescent="0.2">
      <c r="A16" s="13" t="s">
        <v>12</v>
      </c>
      <c r="B16" s="14"/>
      <c r="C16" s="14"/>
      <c r="D16" s="25"/>
      <c r="E16" s="31"/>
      <c r="F16" s="22"/>
      <c r="G16" s="25"/>
      <c r="H16" s="28"/>
      <c r="I16" s="28"/>
      <c r="J16" s="28"/>
      <c r="K16" s="28"/>
      <c r="L16" s="28"/>
      <c r="M16" s="28"/>
      <c r="N16" s="28"/>
    </row>
    <row r="17" spans="1:14" x14ac:dyDescent="0.2">
      <c r="B17" s="81" t="s">
        <v>143</v>
      </c>
      <c r="D17" s="1">
        <f>'Trans 2024'!I14</f>
        <v>8737.64</v>
      </c>
      <c r="E17" s="30">
        <v>8000</v>
      </c>
      <c r="F17" s="26">
        <f>D17/E17</f>
        <v>1.0922049999999999</v>
      </c>
    </row>
    <row r="18" spans="1:14" ht="12.75" customHeight="1" x14ac:dyDescent="0.2">
      <c r="A18" s="14"/>
      <c r="B18" s="13" t="s">
        <v>77</v>
      </c>
      <c r="C18" s="14"/>
      <c r="D18" s="25"/>
      <c r="E18" s="30"/>
      <c r="F18" s="26"/>
      <c r="G18" s="25"/>
      <c r="H18" s="27"/>
      <c r="I18" s="27"/>
      <c r="J18" s="27"/>
      <c r="K18" s="27"/>
      <c r="L18" s="27"/>
      <c r="M18" s="28"/>
      <c r="N18" s="28"/>
    </row>
    <row r="19" spans="1:14" ht="12.75" customHeight="1" x14ac:dyDescent="0.2">
      <c r="A19" s="14"/>
      <c r="C19" s="14" t="s">
        <v>142</v>
      </c>
      <c r="D19" s="25">
        <f>'Trans 2024'!J14</f>
        <v>1430</v>
      </c>
      <c r="E19" s="30">
        <v>1000</v>
      </c>
      <c r="F19" s="26">
        <f>D19/E19</f>
        <v>1.43</v>
      </c>
      <c r="G19" s="25">
        <v>2971.5</v>
      </c>
      <c r="H19" s="27">
        <v>59</v>
      </c>
      <c r="I19" s="27">
        <v>2117.23</v>
      </c>
      <c r="J19" s="27">
        <v>2126.1799999999998</v>
      </c>
      <c r="K19" s="27">
        <v>3526</v>
      </c>
      <c r="L19" s="27">
        <v>1811</v>
      </c>
      <c r="M19" s="28">
        <v>4766.68</v>
      </c>
      <c r="N19" s="28">
        <v>2663.47</v>
      </c>
    </row>
    <row r="20" spans="1:14" ht="12.75" customHeight="1" x14ac:dyDescent="0.2">
      <c r="A20" s="14"/>
      <c r="C20" s="14" t="s">
        <v>14</v>
      </c>
      <c r="D20" s="25">
        <f>'Trans 2024'!K14</f>
        <v>7814</v>
      </c>
      <c r="E20" s="30">
        <v>7000</v>
      </c>
      <c r="F20" s="26">
        <f>D20/E20</f>
        <v>1.1162857142857143</v>
      </c>
      <c r="G20" s="25">
        <v>11905.41</v>
      </c>
      <c r="H20" s="27">
        <v>6295</v>
      </c>
      <c r="I20" s="27">
        <v>13305.54</v>
      </c>
      <c r="J20" s="27">
        <v>8854.34</v>
      </c>
      <c r="K20" s="27">
        <v>12456</v>
      </c>
      <c r="L20" s="27">
        <v>7519</v>
      </c>
      <c r="M20" s="28">
        <v>7349.1</v>
      </c>
      <c r="N20" s="28">
        <v>7297.13</v>
      </c>
    </row>
    <row r="21" spans="1:14" ht="12.75" customHeight="1" x14ac:dyDescent="0.2">
      <c r="A21" s="14"/>
      <c r="B21" s="13"/>
      <c r="C21" s="14" t="s">
        <v>98</v>
      </c>
      <c r="D21" s="25">
        <f>'Trans 2024'!L14</f>
        <v>5775</v>
      </c>
      <c r="E21" s="30">
        <v>4000</v>
      </c>
      <c r="F21" s="26">
        <f>D21/E21</f>
        <v>1.4437500000000001</v>
      </c>
      <c r="G21" s="25"/>
      <c r="H21" s="27"/>
      <c r="I21" s="27"/>
      <c r="J21" s="27"/>
      <c r="K21" s="27"/>
      <c r="L21" s="27"/>
      <c r="M21" s="28"/>
      <c r="N21" s="28"/>
    </row>
    <row r="22" spans="1:14" ht="12.75" customHeight="1" x14ac:dyDescent="0.2">
      <c r="A22" s="14"/>
      <c r="C22" s="14" t="s">
        <v>13</v>
      </c>
      <c r="D22" s="25">
        <f>'Trans 2024'!M14</f>
        <v>1575</v>
      </c>
      <c r="E22" s="30">
        <f>8500-320</f>
        <v>8180</v>
      </c>
      <c r="F22" s="26">
        <f>D22/E22</f>
        <v>0.19254278728606358</v>
      </c>
      <c r="G22" s="25">
        <v>12592.5</v>
      </c>
      <c r="H22" s="27">
        <v>2475</v>
      </c>
      <c r="I22" s="27">
        <v>17019</v>
      </c>
      <c r="J22" s="27">
        <v>8344.6</v>
      </c>
      <c r="K22" s="27">
        <v>10000</v>
      </c>
      <c r="L22" s="27">
        <v>0</v>
      </c>
      <c r="M22" s="28">
        <v>10042.450000000001</v>
      </c>
      <c r="N22" s="28">
        <v>0</v>
      </c>
    </row>
    <row r="23" spans="1:14" ht="12.75" customHeight="1" x14ac:dyDescent="0.2">
      <c r="A23" s="14"/>
      <c r="B23" s="13"/>
      <c r="C23" s="14" t="s">
        <v>79</v>
      </c>
      <c r="D23" s="25">
        <f>'Trans 2024'!N14</f>
        <v>220</v>
      </c>
      <c r="E23" s="30">
        <v>320</v>
      </c>
      <c r="F23" s="26">
        <f>D23/E23</f>
        <v>0.6875</v>
      </c>
      <c r="G23" s="25"/>
      <c r="H23" s="27"/>
      <c r="I23" s="27"/>
      <c r="J23" s="27"/>
      <c r="K23" s="27"/>
      <c r="L23" s="27"/>
      <c r="M23" s="28"/>
      <c r="N23" s="28"/>
    </row>
    <row r="24" spans="1:14" ht="12.75" customHeight="1" x14ac:dyDescent="0.2">
      <c r="A24" s="14"/>
      <c r="B24" s="13" t="s">
        <v>15</v>
      </c>
      <c r="C24" s="14"/>
      <c r="D24" s="25"/>
      <c r="E24" s="30"/>
      <c r="F24" s="26"/>
      <c r="G24" s="25"/>
      <c r="H24" s="27"/>
      <c r="I24" s="27"/>
      <c r="J24" s="27"/>
      <c r="K24" s="27"/>
      <c r="L24" s="27"/>
      <c r="M24" s="28"/>
      <c r="N24" s="28"/>
    </row>
    <row r="25" spans="1:14" ht="12.75" customHeight="1" x14ac:dyDescent="0.2">
      <c r="A25" s="14"/>
      <c r="B25" s="14"/>
      <c r="C25" s="14" t="s">
        <v>82</v>
      </c>
      <c r="D25" s="25">
        <f>'Trans 2024'!O14</f>
        <v>1510</v>
      </c>
      <c r="E25" s="30">
        <v>1500</v>
      </c>
      <c r="F25" s="26">
        <f>D25/E25</f>
        <v>1.0066666666666666</v>
      </c>
      <c r="G25" s="25">
        <v>5144.38</v>
      </c>
      <c r="H25" s="27">
        <v>4719</v>
      </c>
      <c r="I25" s="27">
        <v>5039</v>
      </c>
      <c r="J25" s="27">
        <v>3604.25</v>
      </c>
      <c r="K25" s="27">
        <v>3884</v>
      </c>
      <c r="L25" s="27">
        <v>3408</v>
      </c>
      <c r="M25" s="28">
        <v>1764.75</v>
      </c>
      <c r="N25" s="28">
        <v>1862.25</v>
      </c>
    </row>
    <row r="26" spans="1:14" ht="12.75" customHeight="1" x14ac:dyDescent="0.2">
      <c r="A26" s="14"/>
      <c r="B26" s="14"/>
      <c r="C26" s="14" t="s">
        <v>16</v>
      </c>
      <c r="D26" s="25">
        <f>'Trans 2024'!P14</f>
        <v>1684</v>
      </c>
      <c r="E26" s="30">
        <v>1900</v>
      </c>
      <c r="F26" s="26">
        <f>D26/E26</f>
        <v>0.88631578947368417</v>
      </c>
      <c r="G26" s="25">
        <v>1879</v>
      </c>
      <c r="H26" s="27">
        <v>1384</v>
      </c>
      <c r="I26" s="27">
        <v>306</v>
      </c>
      <c r="J26" s="27">
        <v>153</v>
      </c>
      <c r="K26" s="27">
        <v>0</v>
      </c>
      <c r="L26" s="27">
        <v>153</v>
      </c>
      <c r="M26" s="28">
        <v>306</v>
      </c>
      <c r="N26" s="28">
        <v>148</v>
      </c>
    </row>
    <row r="27" spans="1:14" ht="12.75" customHeight="1" x14ac:dyDescent="0.2">
      <c r="A27" s="14"/>
      <c r="B27" s="14"/>
      <c r="C27" s="14" t="s">
        <v>68</v>
      </c>
      <c r="D27" s="25">
        <f>'Trans 2024'!Q14</f>
        <v>626.49</v>
      </c>
      <c r="E27" s="30">
        <v>1000</v>
      </c>
      <c r="F27" s="26">
        <f>D27/E27</f>
        <v>0.62648999999999999</v>
      </c>
      <c r="G27" s="25">
        <v>773.56</v>
      </c>
      <c r="H27" s="27">
        <v>558</v>
      </c>
      <c r="I27" s="27">
        <v>358.21</v>
      </c>
      <c r="J27" s="27">
        <v>0</v>
      </c>
      <c r="K27" s="27">
        <v>744</v>
      </c>
      <c r="L27" s="33" t="s">
        <v>18</v>
      </c>
      <c r="M27" s="33" t="s">
        <v>18</v>
      </c>
      <c r="N27" s="33" t="s">
        <v>18</v>
      </c>
    </row>
    <row r="28" spans="1:14" ht="12.75" customHeight="1" x14ac:dyDescent="0.2">
      <c r="A28" s="14"/>
      <c r="B28" s="14"/>
      <c r="C28" s="14" t="s">
        <v>19</v>
      </c>
      <c r="D28" s="64">
        <f>'Trans 2024'!R14</f>
        <v>188.33</v>
      </c>
      <c r="E28" s="68">
        <v>250</v>
      </c>
      <c r="F28" s="26">
        <f>D28/E28</f>
        <v>0.7533200000000001</v>
      </c>
      <c r="G28" s="64">
        <v>252.01999999999998</v>
      </c>
      <c r="H28" s="65">
        <v>251</v>
      </c>
      <c r="I28" s="65">
        <v>162.28999999999996</v>
      </c>
      <c r="J28" s="65">
        <v>100.94999999999999</v>
      </c>
      <c r="K28" s="65">
        <v>115</v>
      </c>
      <c r="L28" s="65">
        <v>92</v>
      </c>
      <c r="M28" s="66">
        <v>212.45</v>
      </c>
      <c r="N28" s="66">
        <v>257.74</v>
      </c>
    </row>
    <row r="29" spans="1:14" ht="12.75" customHeight="1" x14ac:dyDescent="0.2">
      <c r="A29" s="14"/>
      <c r="B29" s="14"/>
      <c r="C29" s="29" t="s">
        <v>20</v>
      </c>
      <c r="D29" s="30">
        <f>SUM(D25:D28)</f>
        <v>4008.8199999999997</v>
      </c>
      <c r="E29" s="30">
        <f>SUM(E25:E28)</f>
        <v>4650</v>
      </c>
      <c r="F29" s="26">
        <f>D29/E29</f>
        <v>0.86211182795698915</v>
      </c>
      <c r="G29" s="30">
        <f>SUM(G25:G28)</f>
        <v>8048.9600000000009</v>
      </c>
      <c r="H29" s="27">
        <v>6912</v>
      </c>
      <c r="I29" s="30">
        <f>SUM(I25:I28)</f>
        <v>5865.5</v>
      </c>
      <c r="J29" s="27">
        <v>3858.2</v>
      </c>
      <c r="K29" s="30">
        <f>SUM(K25:K28)</f>
        <v>4743</v>
      </c>
      <c r="L29" s="30">
        <f>SUM(L25:L28)</f>
        <v>3653</v>
      </c>
      <c r="M29" s="31">
        <v>2283.1999999999998</v>
      </c>
      <c r="N29" s="31">
        <v>2267.9899999999998</v>
      </c>
    </row>
    <row r="30" spans="1:14" ht="12.75" customHeight="1" x14ac:dyDescent="0.2">
      <c r="A30" s="14"/>
      <c r="B30" s="14"/>
      <c r="C30" s="32"/>
      <c r="D30" s="30"/>
      <c r="E30" s="30"/>
      <c r="F30" s="26"/>
      <c r="G30" s="30"/>
      <c r="H30" s="27"/>
      <c r="I30" s="27"/>
      <c r="J30" s="27"/>
      <c r="K30" s="27"/>
      <c r="L30" s="27"/>
      <c r="M30" s="30"/>
      <c r="N30" s="31"/>
    </row>
    <row r="31" spans="1:14" ht="12.75" customHeight="1" thickBot="1" x14ac:dyDescent="0.25">
      <c r="A31" s="14"/>
      <c r="B31" s="14"/>
      <c r="C31" s="29" t="s">
        <v>21</v>
      </c>
      <c r="D31" s="67">
        <f>SUM(D17:D28)</f>
        <v>29560.460000000003</v>
      </c>
      <c r="E31" s="67">
        <f>SUM(E17:E28)</f>
        <v>33150</v>
      </c>
      <c r="F31" s="75">
        <f>D31/E31</f>
        <v>0.89171825037707397</v>
      </c>
      <c r="G31" s="67">
        <f>SUM(G19:G28)</f>
        <v>35518.369999999995</v>
      </c>
      <c r="H31" s="69">
        <v>15741</v>
      </c>
      <c r="I31" s="67">
        <f>SUM(I19:I28)</f>
        <v>38307.270000000004</v>
      </c>
      <c r="J31" s="67">
        <f>SUM(J19:J28)</f>
        <v>23183.320000000003</v>
      </c>
      <c r="K31" s="67">
        <f>SUM(K19:K28)</f>
        <v>30725</v>
      </c>
      <c r="L31" s="67">
        <f>SUM(L19:L28)</f>
        <v>12983</v>
      </c>
      <c r="M31" s="67">
        <f>SUM(M19:M28)</f>
        <v>24441.430000000004</v>
      </c>
      <c r="N31" s="70">
        <v>12228.59</v>
      </c>
    </row>
    <row r="32" spans="1:14" ht="12.75" customHeight="1" thickTop="1" x14ac:dyDescent="0.2">
      <c r="A32" s="13"/>
      <c r="B32" s="13"/>
      <c r="C32" s="14"/>
      <c r="D32" s="25"/>
      <c r="E32" s="31"/>
      <c r="F32" s="22"/>
      <c r="G32" s="25"/>
      <c r="H32" s="28"/>
      <c r="I32" s="28"/>
      <c r="J32" s="28"/>
      <c r="K32" s="28"/>
      <c r="L32" s="28"/>
      <c r="M32" s="25"/>
      <c r="N32" s="28"/>
    </row>
    <row r="33" spans="1:14" ht="12.75" customHeight="1" x14ac:dyDescent="0.2">
      <c r="A33" s="13" t="s">
        <v>22</v>
      </c>
      <c r="B33" s="13"/>
      <c r="C33" s="14"/>
      <c r="D33" s="35">
        <f>D15-D31</f>
        <v>10791.319999999996</v>
      </c>
      <c r="E33" s="28">
        <f>E15-E31</f>
        <v>9850</v>
      </c>
      <c r="F33" s="26"/>
      <c r="G33" s="35">
        <f>G15-G31</f>
        <v>13239.630000000005</v>
      </c>
      <c r="H33" s="36" t="s">
        <v>52</v>
      </c>
      <c r="I33" s="27">
        <f>I15-I31</f>
        <v>7269.929999999993</v>
      </c>
      <c r="J33" s="27">
        <v>3965.6799999999967</v>
      </c>
      <c r="K33" s="28">
        <f>K15-K31</f>
        <v>17270</v>
      </c>
      <c r="L33" s="28">
        <f>L15-L31</f>
        <v>27290</v>
      </c>
      <c r="M33" s="28">
        <f>M15-M31</f>
        <v>12242.569999999996</v>
      </c>
      <c r="N33" s="28">
        <v>28654.65</v>
      </c>
    </row>
    <row r="34" spans="1:14" ht="12.75" customHeight="1" x14ac:dyDescent="0.2">
      <c r="A34" s="14" t="s">
        <v>23</v>
      </c>
      <c r="B34" s="13"/>
      <c r="C34" s="14"/>
      <c r="D34" s="35">
        <f>E52</f>
        <v>1042.02</v>
      </c>
      <c r="E34" s="28">
        <v>4000</v>
      </c>
      <c r="F34" s="26"/>
      <c r="G34" s="35">
        <v>5426.28</v>
      </c>
      <c r="H34" s="27">
        <v>379</v>
      </c>
      <c r="I34" s="27">
        <v>3467</v>
      </c>
      <c r="J34" s="27">
        <v>4234.3000000000011</v>
      </c>
      <c r="K34" s="27">
        <v>3274</v>
      </c>
      <c r="L34" s="28"/>
      <c r="M34" s="28"/>
      <c r="N34" s="28"/>
    </row>
    <row r="35" spans="1:14" ht="12.75" customHeight="1" x14ac:dyDescent="0.2">
      <c r="A35" s="14" t="s">
        <v>24</v>
      </c>
      <c r="B35" s="13"/>
      <c r="C35" s="37"/>
      <c r="D35" s="72">
        <f>D52</f>
        <v>251009.07</v>
      </c>
      <c r="E35" s="38"/>
      <c r="F35" s="39"/>
      <c r="G35" s="72">
        <v>227141</v>
      </c>
      <c r="H35" s="38"/>
      <c r="I35" s="38"/>
      <c r="J35" s="38"/>
      <c r="K35" s="40"/>
      <c r="L35" s="40"/>
      <c r="M35" s="40"/>
      <c r="N35" s="28"/>
    </row>
    <row r="36" spans="1:14" ht="12.75" customHeight="1" x14ac:dyDescent="0.2">
      <c r="A36" s="14"/>
      <c r="B36" s="13"/>
      <c r="C36" s="37"/>
      <c r="D36" s="35"/>
      <c r="E36" s="40"/>
      <c r="F36" s="41"/>
      <c r="G36" s="35"/>
      <c r="H36" s="40"/>
      <c r="I36" s="40"/>
      <c r="J36" s="40"/>
      <c r="K36" s="40"/>
      <c r="L36" s="40"/>
      <c r="M36" s="40"/>
      <c r="N36" s="28"/>
    </row>
    <row r="37" spans="1:14" ht="12.75" customHeight="1" x14ac:dyDescent="0.2">
      <c r="A37" s="13"/>
      <c r="B37" s="13"/>
      <c r="C37" s="29" t="s">
        <v>25</v>
      </c>
      <c r="D37" s="42">
        <f>SUM(D33:D36)</f>
        <v>262842.41000000003</v>
      </c>
      <c r="E37" s="43"/>
      <c r="F37" s="44"/>
      <c r="G37" s="42">
        <f>SUM(G33:G35)</f>
        <v>245806.91</v>
      </c>
      <c r="H37" s="43"/>
      <c r="I37" s="42"/>
      <c r="J37" s="42"/>
      <c r="K37" s="43"/>
      <c r="L37" s="43"/>
      <c r="M37" s="43"/>
      <c r="N37" s="43"/>
    </row>
    <row r="38" spans="1:14" ht="12.75" customHeight="1" x14ac:dyDescent="0.2">
      <c r="A38" s="13"/>
      <c r="B38" s="13"/>
      <c r="C38" s="37"/>
      <c r="D38" s="42"/>
      <c r="E38" s="43"/>
      <c r="F38" s="41"/>
      <c r="G38" s="42"/>
      <c r="H38" s="40"/>
      <c r="I38" s="40"/>
      <c r="J38" s="40"/>
      <c r="K38" s="40"/>
      <c r="L38" s="40"/>
      <c r="M38" s="40"/>
      <c r="N38" s="28"/>
    </row>
    <row r="39" spans="1:14" ht="12.75" customHeight="1" x14ac:dyDescent="0.2">
      <c r="A39" s="13" t="s">
        <v>26</v>
      </c>
      <c r="B39" s="13"/>
      <c r="C39" s="37"/>
      <c r="D39" s="42"/>
      <c r="E39" s="43"/>
      <c r="F39" s="40"/>
      <c r="G39" s="40"/>
      <c r="H39" s="40"/>
      <c r="I39" s="40"/>
      <c r="J39" s="40"/>
      <c r="K39" s="40"/>
      <c r="L39" s="40"/>
      <c r="M39" s="40"/>
      <c r="N39" s="28"/>
    </row>
    <row r="40" spans="1:14" ht="12.75" customHeight="1" x14ac:dyDescent="0.2">
      <c r="A40" s="13"/>
      <c r="B40" s="34"/>
      <c r="C40" s="40"/>
      <c r="D40" s="42"/>
      <c r="E40" s="43"/>
      <c r="F40" s="40"/>
      <c r="G40" s="40"/>
      <c r="H40" s="40"/>
      <c r="I40" s="40"/>
      <c r="J40" s="40"/>
      <c r="K40" s="37"/>
      <c r="L40" s="45"/>
      <c r="M40" s="37"/>
      <c r="N40" s="23"/>
    </row>
    <row r="41" spans="1:14" ht="12.75" customHeight="1" x14ac:dyDescent="0.35">
      <c r="A41" s="13"/>
      <c r="B41" s="34"/>
      <c r="C41" s="40"/>
      <c r="D41" s="78" t="s">
        <v>28</v>
      </c>
      <c r="E41" s="79" t="s">
        <v>29</v>
      </c>
      <c r="F41" s="78" t="s">
        <v>27</v>
      </c>
      <c r="G41" s="80" t="s">
        <v>91</v>
      </c>
      <c r="H41" s="80" t="s">
        <v>92</v>
      </c>
      <c r="I41" s="46"/>
      <c r="J41" s="46"/>
      <c r="K41" s="32"/>
      <c r="L41" s="15"/>
      <c r="M41" s="37"/>
      <c r="N41" s="23"/>
    </row>
    <row r="42" spans="1:14" ht="12.75" customHeight="1" x14ac:dyDescent="0.2">
      <c r="A42" s="13"/>
      <c r="B42" s="34"/>
      <c r="C42" s="38" t="s">
        <v>30</v>
      </c>
      <c r="D42" s="38">
        <f>'Trans 2024'!A17</f>
        <v>11582.15</v>
      </c>
      <c r="E42" s="38" t="s">
        <v>69</v>
      </c>
      <c r="F42" s="30">
        <f>'Trans 2024'!E17</f>
        <v>22373.470000000008</v>
      </c>
      <c r="I42" s="38"/>
      <c r="J42" s="38"/>
      <c r="K42" s="32"/>
      <c r="L42" s="47"/>
      <c r="M42" s="48"/>
      <c r="N42" s="23"/>
    </row>
    <row r="43" spans="1:14" ht="12.75" customHeight="1" x14ac:dyDescent="0.2">
      <c r="A43" s="13"/>
      <c r="B43" s="34"/>
      <c r="C43" s="38" t="s">
        <v>31</v>
      </c>
      <c r="D43" s="30">
        <v>20</v>
      </c>
      <c r="E43" s="38" t="s">
        <v>71</v>
      </c>
      <c r="F43" s="30">
        <v>20</v>
      </c>
      <c r="I43" s="46"/>
      <c r="J43" s="46"/>
      <c r="K43" s="32"/>
      <c r="L43" s="47"/>
      <c r="M43" s="48"/>
      <c r="N43" s="23"/>
    </row>
    <row r="44" spans="1:14" ht="12.75" customHeight="1" x14ac:dyDescent="0.2">
      <c r="A44" s="14"/>
      <c r="B44" s="31"/>
      <c r="C44" s="38" t="s">
        <v>57</v>
      </c>
      <c r="D44" s="30">
        <v>3441.43</v>
      </c>
      <c r="E44" s="38">
        <f>F44-D44</f>
        <v>28.769999999999982</v>
      </c>
      <c r="F44" s="30">
        <v>3470.2</v>
      </c>
      <c r="I44" s="38"/>
      <c r="J44" s="38"/>
      <c r="K44" s="49"/>
      <c r="L44" s="19"/>
      <c r="M44" s="50"/>
      <c r="N44" s="23"/>
    </row>
    <row r="45" spans="1:14" ht="12.75" customHeight="1" x14ac:dyDescent="0.2">
      <c r="A45" s="14"/>
      <c r="B45" s="31"/>
      <c r="C45" s="38" t="s">
        <v>153</v>
      </c>
      <c r="D45" s="52">
        <f>74502.47+20983.74</f>
        <v>95486.21</v>
      </c>
      <c r="E45" s="38" t="s">
        <v>48</v>
      </c>
      <c r="F45" s="52">
        <v>95483.21</v>
      </c>
      <c r="G45" s="2">
        <v>45766</v>
      </c>
      <c r="H45" s="58">
        <v>4.4200000000000003E-2</v>
      </c>
      <c r="I45" s="38"/>
      <c r="J45" s="38"/>
      <c r="K45" s="49"/>
      <c r="L45" s="19"/>
      <c r="M45" s="50"/>
      <c r="N45" s="23"/>
    </row>
    <row r="46" spans="1:14" ht="12.75" customHeight="1" x14ac:dyDescent="0.2">
      <c r="A46" s="14"/>
      <c r="B46" s="31"/>
      <c r="C46" s="38" t="s">
        <v>156</v>
      </c>
      <c r="D46" s="38">
        <v>30000</v>
      </c>
      <c r="E46" s="38" t="s">
        <v>48</v>
      </c>
      <c r="F46" s="38">
        <v>30000</v>
      </c>
      <c r="G46" s="2">
        <v>45799</v>
      </c>
      <c r="H46" s="58">
        <v>3.5499999999999997E-2</v>
      </c>
      <c r="I46" s="38"/>
      <c r="J46" s="38"/>
      <c r="K46" s="49"/>
      <c r="L46" s="19"/>
      <c r="M46" s="50"/>
      <c r="N46" s="23"/>
    </row>
    <row r="47" spans="1:14" ht="12.75" customHeight="1" x14ac:dyDescent="0.2">
      <c r="A47" s="14"/>
      <c r="B47" s="1"/>
      <c r="C47" s="38" t="s">
        <v>157</v>
      </c>
      <c r="D47" s="38">
        <v>30000</v>
      </c>
      <c r="E47" s="38" t="s">
        <v>48</v>
      </c>
      <c r="F47" s="38">
        <v>30000</v>
      </c>
      <c r="G47" s="2">
        <v>45687</v>
      </c>
      <c r="H47" s="58">
        <v>3.5000000000000003E-2</v>
      </c>
      <c r="I47" s="38"/>
      <c r="J47" s="38"/>
      <c r="K47" s="49"/>
      <c r="L47" s="19"/>
      <c r="M47" s="50"/>
      <c r="N47" s="23"/>
    </row>
    <row r="48" spans="1:14" ht="12.75" customHeight="1" x14ac:dyDescent="0.2">
      <c r="A48" s="14"/>
      <c r="B48" s="31"/>
      <c r="C48" s="38" t="s">
        <v>158</v>
      </c>
      <c r="D48" s="38">
        <v>60000</v>
      </c>
      <c r="E48" s="38" t="s">
        <v>48</v>
      </c>
      <c r="F48" s="38">
        <v>60000</v>
      </c>
      <c r="G48" s="2">
        <v>46052</v>
      </c>
      <c r="H48" s="58">
        <v>3.5999999999999997E-2</v>
      </c>
      <c r="I48" s="38"/>
      <c r="J48" s="38"/>
      <c r="K48" s="49"/>
      <c r="L48" s="19"/>
      <c r="M48" s="50"/>
      <c r="N48" s="23"/>
    </row>
    <row r="49" spans="1:14" ht="12.75" customHeight="1" x14ac:dyDescent="0.2">
      <c r="A49" s="14"/>
      <c r="B49" s="31"/>
      <c r="C49" s="38" t="s">
        <v>49</v>
      </c>
      <c r="D49" s="38">
        <v>5299.1</v>
      </c>
      <c r="E49" s="38">
        <f>F49-D49</f>
        <v>294.57999999999993</v>
      </c>
      <c r="F49" s="38">
        <v>5593.68</v>
      </c>
      <c r="H49" s="58">
        <f>E49/D49</f>
        <v>5.5590571983921783E-2</v>
      </c>
      <c r="I49" s="51" t="s">
        <v>220</v>
      </c>
      <c r="J49" s="38"/>
      <c r="K49" s="49"/>
      <c r="L49" s="19"/>
      <c r="M49" s="50"/>
      <c r="N49" s="23"/>
    </row>
    <row r="50" spans="1:14" ht="12.75" customHeight="1" x14ac:dyDescent="0.2">
      <c r="A50" s="14"/>
      <c r="B50" s="31"/>
      <c r="C50" s="38" t="s">
        <v>50</v>
      </c>
      <c r="D50" s="71">
        <v>15180.18</v>
      </c>
      <c r="E50" s="38">
        <f>F50-D50</f>
        <v>718.67000000000007</v>
      </c>
      <c r="F50" s="71">
        <v>15898.85</v>
      </c>
      <c r="H50" s="58">
        <f>E50/D50</f>
        <v>4.7342653380921702E-2</v>
      </c>
      <c r="I50" s="51" t="s">
        <v>220</v>
      </c>
      <c r="J50" s="38"/>
      <c r="K50" s="49"/>
      <c r="L50" s="19"/>
      <c r="M50" s="50"/>
      <c r="N50" s="23"/>
    </row>
    <row r="51" spans="1:14" ht="12.75" customHeight="1" x14ac:dyDescent="0.2">
      <c r="A51" s="14"/>
      <c r="B51" s="31"/>
      <c r="C51" s="38"/>
      <c r="D51" s="38"/>
      <c r="E51" s="38"/>
      <c r="F51" s="43"/>
      <c r="I51" s="38"/>
      <c r="J51" s="38"/>
      <c r="K51" s="48"/>
      <c r="L51" s="53"/>
      <c r="M51" s="48"/>
      <c r="N51" s="23"/>
    </row>
    <row r="52" spans="1:14" ht="12.75" customHeight="1" x14ac:dyDescent="0.2">
      <c r="A52" s="13"/>
      <c r="B52" s="34"/>
      <c r="C52" s="54" t="s">
        <v>32</v>
      </c>
      <c r="D52" s="34">
        <f>SUM(D42:D51)</f>
        <v>251009.07</v>
      </c>
      <c r="E52" s="34">
        <f>SUM(E42:E51)</f>
        <v>1042.02</v>
      </c>
      <c r="F52" s="34">
        <f>SUM(F42:F51)</f>
        <v>262839.40999999997</v>
      </c>
      <c r="I52" s="34"/>
      <c r="J52" s="31"/>
      <c r="K52" s="55"/>
      <c r="L52" s="15"/>
      <c r="M52" s="56"/>
      <c r="N52" s="23"/>
    </row>
    <row r="53" spans="1:14" ht="12.75" customHeight="1" x14ac:dyDescent="0.2">
      <c r="A53" s="13"/>
      <c r="B53" s="34"/>
      <c r="C53" s="54"/>
      <c r="G53" s="34"/>
      <c r="H53" s="34"/>
      <c r="I53" s="31"/>
      <c r="J53" s="31"/>
      <c r="K53" s="55"/>
      <c r="L53" s="15"/>
      <c r="M53" s="56"/>
      <c r="N53" s="23"/>
    </row>
    <row r="54" spans="1:14" ht="12.75" customHeight="1" x14ac:dyDescent="0.2">
      <c r="A54" s="49" t="s">
        <v>48</v>
      </c>
      <c r="B54" s="51" t="s">
        <v>56</v>
      </c>
      <c r="C54" s="31"/>
      <c r="D54" s="31"/>
      <c r="E54" s="31"/>
      <c r="F54" s="31"/>
      <c r="G54" s="31"/>
      <c r="H54" s="31"/>
      <c r="I54" s="31"/>
      <c r="J54" s="31"/>
      <c r="K54" s="14"/>
      <c r="L54" s="15"/>
      <c r="M54" s="14"/>
      <c r="N54" s="23"/>
    </row>
    <row r="55" spans="1:14" ht="12.75" customHeight="1" x14ac:dyDescent="0.2">
      <c r="B55" s="1"/>
      <c r="C55" s="1"/>
      <c r="D55" s="1"/>
      <c r="E55" s="1"/>
      <c r="F55" s="1"/>
      <c r="G55" s="1"/>
      <c r="H55" s="1"/>
      <c r="I55" s="1"/>
      <c r="J55" s="1"/>
    </row>
    <row r="56" spans="1:14" ht="12.75" customHeight="1" x14ac:dyDescent="0.2">
      <c r="A56" s="14"/>
      <c r="B56" s="31"/>
      <c r="C56" s="38" t="s">
        <v>154</v>
      </c>
      <c r="D56" s="38">
        <v>70000</v>
      </c>
      <c r="E56" s="38">
        <f>F56-D56</f>
        <v>4502.4700000000012</v>
      </c>
      <c r="F56" s="38">
        <v>74502.47</v>
      </c>
      <c r="G56" s="2">
        <v>45412</v>
      </c>
      <c r="H56" s="58">
        <v>0.05</v>
      </c>
      <c r="I56" s="51" t="s">
        <v>58</v>
      </c>
      <c r="J56" s="38"/>
      <c r="K56" s="49"/>
      <c r="L56" s="19"/>
      <c r="M56" s="50"/>
      <c r="N56" s="23"/>
    </row>
    <row r="57" spans="1:14" ht="12.75" customHeight="1" x14ac:dyDescent="0.2">
      <c r="A57" s="14"/>
      <c r="B57" s="31"/>
      <c r="C57" s="38" t="s">
        <v>155</v>
      </c>
      <c r="D57" s="52">
        <f>15284.7+5000</f>
        <v>20284.7</v>
      </c>
      <c r="E57" s="38">
        <f>F57-D57</f>
        <v>699.04000000000087</v>
      </c>
      <c r="F57" s="52">
        <v>20983.74</v>
      </c>
      <c r="G57" s="2">
        <v>45401</v>
      </c>
      <c r="H57" s="58">
        <v>3.85E-2</v>
      </c>
      <c r="I57" s="38"/>
      <c r="J57" s="38"/>
      <c r="K57" s="49"/>
      <c r="L57" s="19"/>
      <c r="M57" s="50"/>
      <c r="N57" s="23"/>
    </row>
    <row r="58" spans="1:14" x14ac:dyDescent="0.2">
      <c r="B58" s="1"/>
      <c r="C58" s="1"/>
      <c r="D58" s="1"/>
      <c r="E58" s="1"/>
      <c r="F58" s="1"/>
      <c r="G58" s="1"/>
      <c r="H58" s="1"/>
      <c r="I58" s="1"/>
      <c r="J58" s="1"/>
    </row>
    <row r="59" spans="1:14" x14ac:dyDescent="0.2">
      <c r="B59" s="1"/>
      <c r="C59" s="1"/>
      <c r="D59" s="1"/>
      <c r="E59" s="1"/>
      <c r="F59" s="1"/>
      <c r="G59" s="1"/>
      <c r="H59" s="57"/>
      <c r="I59" s="57"/>
      <c r="J59" s="1"/>
    </row>
    <row r="60" spans="1:14" x14ac:dyDescent="0.2">
      <c r="B60" s="1"/>
      <c r="C60" s="1"/>
      <c r="D60" s="1"/>
      <c r="E60" s="1"/>
      <c r="F60" s="1"/>
      <c r="G60" s="1"/>
      <c r="H60" s="1"/>
      <c r="I60" s="1"/>
      <c r="J60" s="1"/>
    </row>
    <row r="61" spans="1:14" x14ac:dyDescent="0.2">
      <c r="D61" s="58"/>
      <c r="E61" s="59"/>
      <c r="F61" s="59"/>
      <c r="G61" s="59"/>
      <c r="H61" s="59"/>
      <c r="I61" s="59"/>
    </row>
    <row r="62" spans="1:14" x14ac:dyDescent="0.2">
      <c r="D62" s="58"/>
      <c r="E62" s="59"/>
      <c r="F62" s="59"/>
      <c r="G62" s="59"/>
      <c r="H62" s="59"/>
      <c r="I62" s="59"/>
    </row>
    <row r="63" spans="1:14" x14ac:dyDescent="0.2">
      <c r="D63" s="58"/>
      <c r="E63" s="59"/>
      <c r="F63" s="59"/>
      <c r="G63" s="59"/>
      <c r="H63" s="59"/>
      <c r="I63" s="59"/>
    </row>
    <row r="64" spans="1:14" x14ac:dyDescent="0.2">
      <c r="E64" s="59"/>
      <c r="F64" s="59"/>
      <c r="G64" s="59"/>
      <c r="H64" s="59"/>
    </row>
    <row r="65" spans="4:9" x14ac:dyDescent="0.2">
      <c r="D65" s="60"/>
      <c r="E65" s="59"/>
      <c r="F65" s="59"/>
      <c r="G65" s="59"/>
      <c r="H65" s="60"/>
      <c r="I65" s="59"/>
    </row>
    <row r="66" spans="4:9" x14ac:dyDescent="0.2">
      <c r="E66" s="59"/>
      <c r="F66" s="59"/>
      <c r="G66" s="59"/>
    </row>
  </sheetData>
  <pageMargins left="0.7" right="0.7" top="0.75" bottom="0.75" header="0.3" footer="0.3"/>
  <pageSetup scale="5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5100F3-8040-4B6C-8878-E63A4F983077}">
  <dimension ref="A1:V197"/>
  <sheetViews>
    <sheetView zoomScale="90" zoomScaleNormal="9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17" sqref="A17"/>
    </sheetView>
  </sheetViews>
  <sheetFormatPr defaultRowHeight="12.75" x14ac:dyDescent="0.2"/>
  <cols>
    <col min="1" max="1" width="12.625" style="1" customWidth="1"/>
    <col min="2" max="2" width="2.5" style="1" customWidth="1"/>
    <col min="3" max="10" width="9" style="1"/>
    <col min="11" max="11" width="10.5" style="1" customWidth="1"/>
    <col min="12" max="18" width="9" style="1"/>
    <col min="19" max="19" width="21" style="1" customWidth="1"/>
    <col min="20" max="20" width="9.875" style="1" customWidth="1"/>
    <col min="21" max="16384" width="9" style="1"/>
  </cols>
  <sheetData>
    <row r="1" spans="1:20" ht="38.25" x14ac:dyDescent="0.2">
      <c r="C1" s="5" t="s">
        <v>11</v>
      </c>
      <c r="D1" s="6" t="s">
        <v>45</v>
      </c>
      <c r="E1" s="6" t="s">
        <v>9</v>
      </c>
      <c r="F1" s="6" t="s">
        <v>61</v>
      </c>
      <c r="G1" s="6" t="s">
        <v>60</v>
      </c>
      <c r="H1" s="5" t="s">
        <v>21</v>
      </c>
      <c r="I1" s="6" t="s">
        <v>143</v>
      </c>
      <c r="J1" s="6" t="s">
        <v>144</v>
      </c>
      <c r="K1" s="6" t="s">
        <v>145</v>
      </c>
      <c r="L1" s="6" t="s">
        <v>80</v>
      </c>
      <c r="M1" s="6" t="s">
        <v>78</v>
      </c>
      <c r="N1" s="6" t="s">
        <v>81</v>
      </c>
      <c r="O1" s="6" t="s">
        <v>83</v>
      </c>
      <c r="P1" s="6" t="s">
        <v>43</v>
      </c>
      <c r="Q1" s="6" t="s">
        <v>17</v>
      </c>
      <c r="R1" s="6" t="s">
        <v>44</v>
      </c>
      <c r="S1" s="6" t="s">
        <v>59</v>
      </c>
      <c r="T1" s="77"/>
    </row>
    <row r="2" spans="1:20" x14ac:dyDescent="0.2">
      <c r="A2" s="1" t="s">
        <v>54</v>
      </c>
      <c r="C2" s="7">
        <f>SUM(D2:G2)</f>
        <v>418.1</v>
      </c>
      <c r="D2" s="1">
        <f t="shared" ref="D2:R2" si="0">D30</f>
        <v>177</v>
      </c>
      <c r="E2" s="1">
        <f t="shared" si="0"/>
        <v>0</v>
      </c>
      <c r="F2" s="1">
        <f t="shared" ref="F2" si="1">F30</f>
        <v>241</v>
      </c>
      <c r="G2" s="1">
        <f t="shared" si="0"/>
        <v>0.1</v>
      </c>
      <c r="H2" s="7">
        <f>SUM(I2:R2)</f>
        <v>1617.4699999999998</v>
      </c>
      <c r="I2" s="1">
        <f t="shared" ref="I2" si="2">I30</f>
        <v>0</v>
      </c>
      <c r="J2" s="1">
        <f t="shared" si="0"/>
        <v>0</v>
      </c>
      <c r="K2" s="1">
        <f t="shared" si="0"/>
        <v>433.6</v>
      </c>
      <c r="L2" s="1">
        <f t="shared" ref="L2" si="3">L30</f>
        <v>387</v>
      </c>
      <c r="M2" s="1">
        <f>M30</f>
        <v>0</v>
      </c>
      <c r="N2" s="1">
        <f>N30</f>
        <v>0</v>
      </c>
      <c r="O2" s="1">
        <f t="shared" si="0"/>
        <v>788</v>
      </c>
      <c r="P2" s="1">
        <f t="shared" si="0"/>
        <v>0</v>
      </c>
      <c r="Q2" s="1">
        <f t="shared" si="0"/>
        <v>0</v>
      </c>
      <c r="R2" s="1">
        <f t="shared" si="0"/>
        <v>8.8699999999999992</v>
      </c>
    </row>
    <row r="3" spans="1:20" x14ac:dyDescent="0.2">
      <c r="A3" s="1" t="s">
        <v>55</v>
      </c>
      <c r="C3" s="7">
        <f t="shared" ref="C3:C13" si="4">SUM(D3:G3)</f>
        <v>10839.09</v>
      </c>
      <c r="D3" s="1">
        <f t="shared" ref="D3:R3" si="5">D56</f>
        <v>8137</v>
      </c>
      <c r="E3" s="1">
        <f t="shared" si="5"/>
        <v>2225</v>
      </c>
      <c r="F3" s="1">
        <f t="shared" ref="F3" si="6">F56</f>
        <v>477</v>
      </c>
      <c r="G3" s="1">
        <f t="shared" si="5"/>
        <v>0.09</v>
      </c>
      <c r="H3" s="7">
        <f t="shared" ref="H3:H13" si="7">SUM(I3:R3)</f>
        <v>2884.8599999999997</v>
      </c>
      <c r="I3" s="1">
        <f t="shared" ref="I3" si="8">I56</f>
        <v>1384.86</v>
      </c>
      <c r="J3" s="1">
        <f t="shared" si="5"/>
        <v>0</v>
      </c>
      <c r="K3" s="1">
        <f t="shared" si="5"/>
        <v>494</v>
      </c>
      <c r="L3" s="1">
        <f t="shared" ref="L3" si="9">L56</f>
        <v>686</v>
      </c>
      <c r="M3" s="1">
        <f>M56</f>
        <v>0</v>
      </c>
      <c r="N3" s="1">
        <f>N56</f>
        <v>130</v>
      </c>
      <c r="O3" s="1">
        <f t="shared" si="5"/>
        <v>190</v>
      </c>
      <c r="P3" s="1">
        <f t="shared" si="5"/>
        <v>0</v>
      </c>
      <c r="Q3" s="1">
        <f t="shared" si="5"/>
        <v>0</v>
      </c>
      <c r="R3" s="1">
        <f t="shared" si="5"/>
        <v>0</v>
      </c>
    </row>
    <row r="4" spans="1:20" x14ac:dyDescent="0.2">
      <c r="A4" s="1" t="s">
        <v>33</v>
      </c>
      <c r="C4" s="7">
        <f t="shared" si="4"/>
        <v>16710.25</v>
      </c>
      <c r="D4" s="1">
        <f t="shared" ref="D4:R4" si="10">D86</f>
        <v>11252</v>
      </c>
      <c r="E4" s="1">
        <f t="shared" si="10"/>
        <v>4775</v>
      </c>
      <c r="F4" s="1">
        <f t="shared" ref="F4" si="11">F86</f>
        <v>683</v>
      </c>
      <c r="G4" s="1">
        <f t="shared" si="10"/>
        <v>0.25</v>
      </c>
      <c r="H4" s="7">
        <f t="shared" si="7"/>
        <v>2081.0100000000002</v>
      </c>
      <c r="I4" s="1">
        <f t="shared" ref="I4" si="12">I86</f>
        <v>0</v>
      </c>
      <c r="J4" s="1">
        <f t="shared" si="10"/>
        <v>0</v>
      </c>
      <c r="K4" s="1">
        <f t="shared" si="10"/>
        <v>1742</v>
      </c>
      <c r="L4" s="1">
        <f t="shared" ref="L4" si="13">L86</f>
        <v>270</v>
      </c>
      <c r="M4" s="1">
        <f>M86</f>
        <v>0</v>
      </c>
      <c r="N4" s="1">
        <f>N86</f>
        <v>0</v>
      </c>
      <c r="O4" s="1">
        <f t="shared" si="10"/>
        <v>0</v>
      </c>
      <c r="P4" s="1">
        <f t="shared" si="10"/>
        <v>0</v>
      </c>
      <c r="Q4" s="1">
        <f t="shared" si="10"/>
        <v>0</v>
      </c>
      <c r="R4" s="1">
        <f t="shared" si="10"/>
        <v>69.010000000000005</v>
      </c>
    </row>
    <row r="5" spans="1:20" x14ac:dyDescent="0.2">
      <c r="A5" s="1" t="s">
        <v>34</v>
      </c>
      <c r="C5" s="7">
        <f t="shared" si="4"/>
        <v>2177.2800000000002</v>
      </c>
      <c r="D5" s="1">
        <f t="shared" ref="D5:R5" si="14">D99</f>
        <v>1652</v>
      </c>
      <c r="E5" s="1">
        <f t="shared" si="14"/>
        <v>375</v>
      </c>
      <c r="F5" s="1">
        <f t="shared" ref="F5" si="15">F99</f>
        <v>150</v>
      </c>
      <c r="G5" s="1">
        <f t="shared" si="14"/>
        <v>0.28000000000000003</v>
      </c>
      <c r="H5" s="7">
        <f t="shared" si="7"/>
        <v>1884.67</v>
      </c>
      <c r="I5" s="1">
        <f t="shared" ref="I5" si="16">I99</f>
        <v>0</v>
      </c>
      <c r="J5" s="1">
        <f t="shared" si="14"/>
        <v>0</v>
      </c>
      <c r="K5" s="1">
        <f t="shared" si="14"/>
        <v>1079</v>
      </c>
      <c r="L5" s="1">
        <f t="shared" ref="L5" si="17">L99</f>
        <v>790</v>
      </c>
      <c r="M5" s="1">
        <f>M99</f>
        <v>0</v>
      </c>
      <c r="N5" s="1">
        <f>N99</f>
        <v>0</v>
      </c>
      <c r="O5" s="1">
        <f t="shared" si="14"/>
        <v>0</v>
      </c>
      <c r="P5" s="1">
        <f t="shared" si="14"/>
        <v>0</v>
      </c>
      <c r="Q5" s="1">
        <f t="shared" si="14"/>
        <v>0</v>
      </c>
      <c r="R5" s="1">
        <f t="shared" si="14"/>
        <v>15.67</v>
      </c>
    </row>
    <row r="6" spans="1:20" x14ac:dyDescent="0.2">
      <c r="A6" s="1" t="s">
        <v>35</v>
      </c>
      <c r="C6" s="7">
        <f t="shared" si="4"/>
        <v>1507.3</v>
      </c>
      <c r="D6" s="1">
        <f t="shared" ref="D6:R6" si="18">D110</f>
        <v>907</v>
      </c>
      <c r="E6" s="1">
        <f t="shared" si="18"/>
        <v>575</v>
      </c>
      <c r="F6" s="1">
        <f t="shared" ref="F6" si="19">F110</f>
        <v>25</v>
      </c>
      <c r="G6" s="1">
        <f t="shared" si="18"/>
        <v>0.3</v>
      </c>
      <c r="H6" s="7">
        <f t="shared" si="7"/>
        <v>1832.76</v>
      </c>
      <c r="I6" s="1">
        <f t="shared" ref="I6" si="20">I110</f>
        <v>0</v>
      </c>
      <c r="J6" s="1">
        <f t="shared" si="18"/>
        <v>429</v>
      </c>
      <c r="K6" s="1">
        <f t="shared" si="18"/>
        <v>325</v>
      </c>
      <c r="L6" s="1">
        <f t="shared" ref="L6" si="21">L110</f>
        <v>842</v>
      </c>
      <c r="M6" s="1">
        <f>M110</f>
        <v>0</v>
      </c>
      <c r="N6" s="1">
        <f>N110</f>
        <v>0</v>
      </c>
      <c r="O6" s="1">
        <f t="shared" si="18"/>
        <v>232</v>
      </c>
      <c r="P6" s="1">
        <f t="shared" si="18"/>
        <v>0</v>
      </c>
      <c r="Q6" s="1">
        <f t="shared" si="18"/>
        <v>0</v>
      </c>
      <c r="R6" s="1">
        <f t="shared" si="18"/>
        <v>4.76</v>
      </c>
    </row>
    <row r="7" spans="1:20" x14ac:dyDescent="0.2">
      <c r="A7" s="1" t="s">
        <v>36</v>
      </c>
      <c r="C7" s="7">
        <f t="shared" si="4"/>
        <v>2573.25</v>
      </c>
      <c r="D7" s="1">
        <f t="shared" ref="D7:R7" si="22">D125</f>
        <v>1631</v>
      </c>
      <c r="E7" s="1">
        <f t="shared" si="22"/>
        <v>625</v>
      </c>
      <c r="F7" s="1">
        <f t="shared" ref="F7" si="23">F125</f>
        <v>317</v>
      </c>
      <c r="G7" s="1">
        <f t="shared" si="22"/>
        <v>0.25</v>
      </c>
      <c r="H7" s="7">
        <f t="shared" si="7"/>
        <v>4494.53</v>
      </c>
      <c r="I7" s="1">
        <f t="shared" ref="I7" si="24">I125</f>
        <v>2661.04</v>
      </c>
      <c r="J7" s="1">
        <f t="shared" si="22"/>
        <v>338</v>
      </c>
      <c r="K7" s="1">
        <f t="shared" si="22"/>
        <v>299</v>
      </c>
      <c r="L7" s="1">
        <f t="shared" ref="L7" si="25">L125</f>
        <v>686</v>
      </c>
      <c r="M7" s="1">
        <f>M125</f>
        <v>0</v>
      </c>
      <c r="N7" s="1">
        <f>N125</f>
        <v>0</v>
      </c>
      <c r="O7" s="1">
        <f t="shared" si="22"/>
        <v>0</v>
      </c>
      <c r="P7" s="1">
        <f t="shared" si="22"/>
        <v>0</v>
      </c>
      <c r="Q7" s="1">
        <f t="shared" si="22"/>
        <v>510.49</v>
      </c>
      <c r="R7" s="1">
        <f t="shared" si="22"/>
        <v>0</v>
      </c>
    </row>
    <row r="8" spans="1:20" x14ac:dyDescent="0.2">
      <c r="A8" s="1" t="s">
        <v>37</v>
      </c>
      <c r="C8" s="7">
        <f t="shared" si="4"/>
        <v>818.26</v>
      </c>
      <c r="D8" s="1">
        <f t="shared" ref="D8:R8" si="26">D135</f>
        <v>428</v>
      </c>
      <c r="E8" s="1">
        <f t="shared" si="26"/>
        <v>175</v>
      </c>
      <c r="F8" s="1">
        <f t="shared" ref="F8" si="27">F135</f>
        <v>215</v>
      </c>
      <c r="G8" s="1">
        <f t="shared" si="26"/>
        <v>0.26</v>
      </c>
      <c r="H8" s="7">
        <f t="shared" si="7"/>
        <v>1157.5</v>
      </c>
      <c r="I8" s="1">
        <f t="shared" ref="I8" si="28">I135</f>
        <v>0</v>
      </c>
      <c r="J8" s="1">
        <f t="shared" si="26"/>
        <v>0</v>
      </c>
      <c r="K8" s="1">
        <f t="shared" si="26"/>
        <v>455</v>
      </c>
      <c r="L8" s="1">
        <f t="shared" ref="L8" si="29">L135</f>
        <v>335</v>
      </c>
      <c r="M8" s="1">
        <f>M135</f>
        <v>367.5</v>
      </c>
      <c r="N8" s="1">
        <f>N135</f>
        <v>0</v>
      </c>
      <c r="O8" s="1">
        <f t="shared" si="26"/>
        <v>0</v>
      </c>
      <c r="P8" s="1">
        <f t="shared" si="26"/>
        <v>0</v>
      </c>
      <c r="Q8" s="1">
        <f t="shared" si="26"/>
        <v>0</v>
      </c>
      <c r="R8" s="1">
        <f t="shared" si="26"/>
        <v>0</v>
      </c>
    </row>
    <row r="9" spans="1:20" x14ac:dyDescent="0.2">
      <c r="A9" s="1" t="s">
        <v>38</v>
      </c>
      <c r="C9" s="7">
        <f t="shared" si="4"/>
        <v>1280.28</v>
      </c>
      <c r="D9" s="1">
        <f t="shared" ref="D9:R9" si="30">D144</f>
        <v>530</v>
      </c>
      <c r="E9" s="1">
        <f t="shared" si="30"/>
        <v>750</v>
      </c>
      <c r="F9" s="1">
        <f t="shared" ref="F9" si="31">F144</f>
        <v>0</v>
      </c>
      <c r="G9" s="1">
        <f t="shared" si="30"/>
        <v>0.28000000000000003</v>
      </c>
      <c r="H9" s="7">
        <f t="shared" si="7"/>
        <v>726.95</v>
      </c>
      <c r="I9" s="1">
        <f t="shared" ref="I9" si="32">I144</f>
        <v>0</v>
      </c>
      <c r="J9" s="1">
        <f t="shared" si="30"/>
        <v>0</v>
      </c>
      <c r="K9" s="1">
        <f t="shared" si="30"/>
        <v>299</v>
      </c>
      <c r="L9" s="1">
        <f t="shared" ref="L9" si="33">L144</f>
        <v>140</v>
      </c>
      <c r="M9" s="1">
        <f>M144</f>
        <v>245</v>
      </c>
      <c r="N9" s="1">
        <f>N144</f>
        <v>0</v>
      </c>
      <c r="O9" s="1">
        <f t="shared" si="30"/>
        <v>0</v>
      </c>
      <c r="P9" s="1">
        <f t="shared" si="30"/>
        <v>0</v>
      </c>
      <c r="Q9" s="1">
        <f t="shared" si="30"/>
        <v>0</v>
      </c>
      <c r="R9" s="1">
        <f t="shared" si="30"/>
        <v>42.95</v>
      </c>
    </row>
    <row r="10" spans="1:20" x14ac:dyDescent="0.2">
      <c r="A10" s="1" t="s">
        <v>39</v>
      </c>
      <c r="C10" s="7">
        <f t="shared" si="4"/>
        <v>117.24</v>
      </c>
      <c r="D10" s="1">
        <f t="shared" ref="D10:R10" si="34">D151</f>
        <v>117</v>
      </c>
      <c r="E10" s="1">
        <f t="shared" si="34"/>
        <v>0</v>
      </c>
      <c r="F10" s="1">
        <f t="shared" ref="F10" si="35">F151</f>
        <v>0</v>
      </c>
      <c r="G10" s="1">
        <f t="shared" si="34"/>
        <v>0.24</v>
      </c>
      <c r="H10" s="7">
        <f t="shared" si="7"/>
        <v>166</v>
      </c>
      <c r="I10" s="1">
        <f t="shared" ref="I10" si="36">I151</f>
        <v>0</v>
      </c>
      <c r="J10" s="1">
        <f t="shared" si="34"/>
        <v>0</v>
      </c>
      <c r="K10" s="1">
        <f t="shared" si="34"/>
        <v>156</v>
      </c>
      <c r="L10" s="1">
        <f t="shared" ref="L10" si="37">L151</f>
        <v>10</v>
      </c>
      <c r="M10" s="1">
        <f>M151</f>
        <v>0</v>
      </c>
      <c r="N10" s="1">
        <f>N151</f>
        <v>0</v>
      </c>
      <c r="O10" s="1">
        <f t="shared" si="34"/>
        <v>0</v>
      </c>
      <c r="P10" s="1">
        <f t="shared" si="34"/>
        <v>0</v>
      </c>
      <c r="Q10" s="1">
        <f t="shared" si="34"/>
        <v>0</v>
      </c>
      <c r="R10" s="1">
        <f t="shared" si="34"/>
        <v>0</v>
      </c>
    </row>
    <row r="11" spans="1:20" x14ac:dyDescent="0.2">
      <c r="A11" s="1" t="s">
        <v>40</v>
      </c>
      <c r="C11" s="7">
        <f t="shared" si="4"/>
        <v>2178.2600000000002</v>
      </c>
      <c r="D11" s="1">
        <f t="shared" ref="D11:R11" si="38">D168</f>
        <v>1673</v>
      </c>
      <c r="E11" s="1">
        <f t="shared" si="38"/>
        <v>450</v>
      </c>
      <c r="F11" s="1">
        <f t="shared" ref="F11" si="39">F168</f>
        <v>55</v>
      </c>
      <c r="G11" s="1">
        <f t="shared" si="38"/>
        <v>0.26</v>
      </c>
      <c r="H11" s="7">
        <f t="shared" si="7"/>
        <v>4073.2400000000002</v>
      </c>
      <c r="I11" s="1">
        <f t="shared" ref="I11" si="40">I168</f>
        <v>2778.05</v>
      </c>
      <c r="J11" s="1">
        <f t="shared" si="38"/>
        <v>0</v>
      </c>
      <c r="K11" s="1">
        <f t="shared" si="38"/>
        <v>312</v>
      </c>
      <c r="L11" s="1">
        <f t="shared" ref="L11" si="41">L168</f>
        <v>595</v>
      </c>
      <c r="M11" s="1">
        <f>M168</f>
        <v>227.5</v>
      </c>
      <c r="N11" s="1">
        <f>N168</f>
        <v>0</v>
      </c>
      <c r="O11" s="1">
        <f t="shared" si="38"/>
        <v>0</v>
      </c>
      <c r="P11" s="1">
        <f t="shared" si="38"/>
        <v>0</v>
      </c>
      <c r="Q11" s="1">
        <f t="shared" si="38"/>
        <v>116</v>
      </c>
      <c r="R11" s="1">
        <f t="shared" si="38"/>
        <v>44.69</v>
      </c>
    </row>
    <row r="12" spans="1:20" x14ac:dyDescent="0.2">
      <c r="A12" s="1" t="s">
        <v>41</v>
      </c>
      <c r="C12" s="7">
        <f t="shared" si="4"/>
        <v>1048.25</v>
      </c>
      <c r="D12" s="1">
        <f t="shared" ref="D12:R12" si="42">D179</f>
        <v>550</v>
      </c>
      <c r="E12" s="1">
        <f t="shared" si="42"/>
        <v>400</v>
      </c>
      <c r="F12" s="1">
        <f t="shared" ref="F12" si="43">F179</f>
        <v>98</v>
      </c>
      <c r="G12" s="1">
        <f t="shared" si="42"/>
        <v>0.25</v>
      </c>
      <c r="H12" s="7">
        <f t="shared" si="7"/>
        <v>2691.78</v>
      </c>
      <c r="I12" s="1">
        <f t="shared" ref="I12" si="44">I179</f>
        <v>0</v>
      </c>
      <c r="J12" s="1">
        <f t="shared" si="42"/>
        <v>0</v>
      </c>
      <c r="K12" s="1">
        <f t="shared" si="42"/>
        <v>1985.4</v>
      </c>
      <c r="L12" s="1">
        <f t="shared" ref="L12" si="45">L179</f>
        <v>504</v>
      </c>
      <c r="M12" s="1">
        <f>M179</f>
        <v>0</v>
      </c>
      <c r="N12" s="1">
        <f>N179</f>
        <v>0</v>
      </c>
      <c r="O12" s="1">
        <f t="shared" si="42"/>
        <v>200</v>
      </c>
      <c r="P12" s="1">
        <f t="shared" si="42"/>
        <v>0</v>
      </c>
      <c r="Q12" s="1">
        <f t="shared" si="42"/>
        <v>0</v>
      </c>
      <c r="R12" s="1">
        <f t="shared" si="42"/>
        <v>2.38</v>
      </c>
    </row>
    <row r="13" spans="1:20" x14ac:dyDescent="0.2">
      <c r="A13" s="1" t="s">
        <v>42</v>
      </c>
      <c r="C13" s="7">
        <f t="shared" si="4"/>
        <v>684.22</v>
      </c>
      <c r="D13" s="1">
        <f t="shared" ref="D13:R13" si="46">D193</f>
        <v>195</v>
      </c>
      <c r="E13" s="1">
        <f t="shared" si="46"/>
        <v>450</v>
      </c>
      <c r="F13" s="1">
        <f t="shared" ref="F13" si="47">F193</f>
        <v>39</v>
      </c>
      <c r="G13" s="1">
        <f t="shared" si="46"/>
        <v>0.22</v>
      </c>
      <c r="H13" s="7">
        <f t="shared" si="7"/>
        <v>5949.6900000000005</v>
      </c>
      <c r="I13" s="1">
        <f t="shared" ref="I13" si="48">I193</f>
        <v>1913.69</v>
      </c>
      <c r="J13" s="1">
        <f t="shared" si="46"/>
        <v>663</v>
      </c>
      <c r="K13" s="1">
        <f t="shared" si="46"/>
        <v>234</v>
      </c>
      <c r="L13" s="1">
        <f t="shared" ref="L13" si="49">L193</f>
        <v>530</v>
      </c>
      <c r="M13" s="1">
        <f>M193</f>
        <v>735</v>
      </c>
      <c r="N13" s="1">
        <f>N193</f>
        <v>90</v>
      </c>
      <c r="O13" s="1">
        <f t="shared" si="46"/>
        <v>100</v>
      </c>
      <c r="P13" s="1">
        <f t="shared" si="46"/>
        <v>1684</v>
      </c>
      <c r="Q13" s="1">
        <f t="shared" si="46"/>
        <v>0</v>
      </c>
      <c r="R13" s="1">
        <f t="shared" si="46"/>
        <v>0</v>
      </c>
    </row>
    <row r="14" spans="1:20" ht="13.5" thickBot="1" x14ac:dyDescent="0.25">
      <c r="C14" s="10">
        <f>SUM(C2:C13)</f>
        <v>40351.780000000006</v>
      </c>
      <c r="D14" s="9">
        <f t="shared" ref="D14:R14" si="50">SUM(D2:D13)</f>
        <v>27249</v>
      </c>
      <c r="E14" s="9">
        <f t="shared" si="50"/>
        <v>10800</v>
      </c>
      <c r="F14" s="9">
        <f t="shared" si="50"/>
        <v>2300</v>
      </c>
      <c r="G14" s="9">
        <f t="shared" si="50"/>
        <v>2.78</v>
      </c>
      <c r="H14" s="10">
        <f t="shared" si="50"/>
        <v>29560.46</v>
      </c>
      <c r="I14" s="9">
        <f t="shared" ref="I14" si="51">SUM(I2:I13)</f>
        <v>8737.64</v>
      </c>
      <c r="J14" s="9">
        <f t="shared" si="50"/>
        <v>1430</v>
      </c>
      <c r="K14" s="9">
        <f t="shared" si="50"/>
        <v>7814</v>
      </c>
      <c r="L14" s="9">
        <f t="shared" ref="L14" si="52">SUM(L2:L13)</f>
        <v>5775</v>
      </c>
      <c r="M14" s="9">
        <f>SUM(M2:M13)</f>
        <v>1575</v>
      </c>
      <c r="N14" s="9">
        <f>SUM(N2:N13)</f>
        <v>220</v>
      </c>
      <c r="O14" s="9">
        <f t="shared" si="50"/>
        <v>1510</v>
      </c>
      <c r="P14" s="9">
        <f t="shared" si="50"/>
        <v>1684</v>
      </c>
      <c r="Q14" s="9">
        <f t="shared" si="50"/>
        <v>626.49</v>
      </c>
      <c r="R14" s="9">
        <f t="shared" si="50"/>
        <v>188.33</v>
      </c>
    </row>
    <row r="15" spans="1:20" ht="13.5" thickTop="1" x14ac:dyDescent="0.2">
      <c r="H15" s="7"/>
      <c r="I15" s="7"/>
    </row>
    <row r="16" spans="1:20" x14ac:dyDescent="0.2">
      <c r="A16" s="11" t="s">
        <v>62</v>
      </c>
      <c r="B16" s="11"/>
      <c r="C16" s="11" t="s">
        <v>0</v>
      </c>
      <c r="D16" s="11" t="s">
        <v>12</v>
      </c>
      <c r="E16" s="11" t="s">
        <v>63</v>
      </c>
    </row>
    <row r="17" spans="1:22" x14ac:dyDescent="0.2">
      <c r="A17" s="1">
        <f>11582.15</f>
        <v>11582.15</v>
      </c>
      <c r="C17" s="1">
        <f>C14</f>
        <v>40351.780000000006</v>
      </c>
      <c r="D17" s="1">
        <f>H14*-1</f>
        <v>-29560.46</v>
      </c>
      <c r="E17" s="1">
        <f>SUM(A17:D17)</f>
        <v>22373.470000000008</v>
      </c>
    </row>
    <row r="19" spans="1:22" x14ac:dyDescent="0.2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</row>
    <row r="20" spans="1:22" x14ac:dyDescent="0.2">
      <c r="A20" s="1" t="s">
        <v>54</v>
      </c>
      <c r="T20" s="1">
        <f>A17</f>
        <v>11582.15</v>
      </c>
    </row>
    <row r="21" spans="1:22" x14ac:dyDescent="0.2">
      <c r="A21" s="2">
        <v>45301</v>
      </c>
      <c r="B21" s="2" t="s">
        <v>88</v>
      </c>
      <c r="C21" s="7">
        <f>SUM(D21:G21)</f>
        <v>158</v>
      </c>
      <c r="D21" s="1">
        <f>58+20+20+20+39</f>
        <v>157</v>
      </c>
      <c r="F21" s="1">
        <v>1</v>
      </c>
      <c r="H21" s="7">
        <f>SUM(I21:R21)</f>
        <v>0</v>
      </c>
      <c r="S21" s="1" t="s">
        <v>73</v>
      </c>
      <c r="T21" s="1">
        <f>T20+C21-H21</f>
        <v>11740.15</v>
      </c>
      <c r="U21" s="1">
        <f t="shared" ref="U21:U26" si="53">C21-R21</f>
        <v>158</v>
      </c>
    </row>
    <row r="22" spans="1:22" x14ac:dyDescent="0.2">
      <c r="A22" s="2">
        <v>45302</v>
      </c>
      <c r="B22" s="2" t="s">
        <v>88</v>
      </c>
      <c r="C22" s="7">
        <f>SUM(D22:G22)</f>
        <v>240</v>
      </c>
      <c r="F22" s="1">
        <v>240</v>
      </c>
      <c r="H22" s="7">
        <f t="shared" ref="H22:H28" si="54">SUM(I22:R22)</f>
        <v>8.8699999999999992</v>
      </c>
      <c r="R22" s="1">
        <v>8.8699999999999992</v>
      </c>
      <c r="S22" s="1" t="s">
        <v>74</v>
      </c>
      <c r="T22" s="1">
        <f t="shared" ref="T22:T54" si="55">T21+C22-H22</f>
        <v>11971.279999999999</v>
      </c>
      <c r="U22" s="1">
        <f t="shared" si="53"/>
        <v>231.13</v>
      </c>
    </row>
    <row r="23" spans="1:22" x14ac:dyDescent="0.2">
      <c r="A23" s="2">
        <v>45307</v>
      </c>
      <c r="B23" s="2" t="s">
        <v>88</v>
      </c>
      <c r="C23" s="7">
        <f t="shared" ref="C23:C26" si="56">SUM(D23:G23)</f>
        <v>0</v>
      </c>
      <c r="H23" s="7">
        <f t="shared" si="54"/>
        <v>288</v>
      </c>
      <c r="O23" s="1">
        <v>288</v>
      </c>
      <c r="S23" s="1" t="s">
        <v>64</v>
      </c>
      <c r="T23" s="1">
        <f t="shared" si="55"/>
        <v>11683.279999999999</v>
      </c>
      <c r="U23" s="1">
        <f t="shared" si="53"/>
        <v>0</v>
      </c>
    </row>
    <row r="24" spans="1:22" x14ac:dyDescent="0.2">
      <c r="A24" s="2">
        <v>45307</v>
      </c>
      <c r="B24" s="2" t="s">
        <v>88</v>
      </c>
      <c r="C24" s="7">
        <f t="shared" si="56"/>
        <v>0</v>
      </c>
      <c r="H24" s="7">
        <f t="shared" si="54"/>
        <v>300</v>
      </c>
      <c r="O24" s="1">
        <v>300</v>
      </c>
      <c r="S24" s="1" t="s">
        <v>65</v>
      </c>
      <c r="T24" s="1">
        <f t="shared" si="55"/>
        <v>11383.279999999999</v>
      </c>
      <c r="U24" s="1">
        <f t="shared" si="53"/>
        <v>0</v>
      </c>
    </row>
    <row r="25" spans="1:22" x14ac:dyDescent="0.2">
      <c r="A25" s="2">
        <v>45320</v>
      </c>
      <c r="B25" s="2" t="s">
        <v>88</v>
      </c>
      <c r="C25" s="7">
        <f t="shared" si="56"/>
        <v>20</v>
      </c>
      <c r="D25" s="1">
        <v>20</v>
      </c>
      <c r="H25" s="7">
        <f t="shared" si="54"/>
        <v>0</v>
      </c>
      <c r="S25" s="1" t="s">
        <v>84</v>
      </c>
      <c r="T25" s="7">
        <f t="shared" si="55"/>
        <v>11403.279999999999</v>
      </c>
      <c r="U25" s="1">
        <f t="shared" si="53"/>
        <v>20</v>
      </c>
      <c r="V25" s="1" t="s">
        <v>89</v>
      </c>
    </row>
    <row r="26" spans="1:22" x14ac:dyDescent="0.2">
      <c r="A26" s="2">
        <v>45320</v>
      </c>
      <c r="B26" s="2" t="s">
        <v>88</v>
      </c>
      <c r="C26" s="7">
        <f t="shared" si="56"/>
        <v>0</v>
      </c>
      <c r="H26" s="7">
        <f t="shared" si="54"/>
        <v>820.6</v>
      </c>
      <c r="K26" s="1">
        <v>433.6</v>
      </c>
      <c r="L26" s="1">
        <v>387</v>
      </c>
      <c r="S26" s="1" t="s">
        <v>53</v>
      </c>
      <c r="T26" s="1">
        <f t="shared" si="55"/>
        <v>10582.679999999998</v>
      </c>
      <c r="U26" s="1">
        <f t="shared" si="53"/>
        <v>0</v>
      </c>
    </row>
    <row r="27" spans="1:22" x14ac:dyDescent="0.2">
      <c r="A27" s="2">
        <v>45320</v>
      </c>
      <c r="B27" s="2" t="s">
        <v>88</v>
      </c>
      <c r="C27" s="7">
        <f t="shared" ref="C27" si="57">SUM(D27:G27)</f>
        <v>0</v>
      </c>
      <c r="H27" s="7">
        <f t="shared" si="54"/>
        <v>200</v>
      </c>
      <c r="O27" s="1">
        <v>200</v>
      </c>
      <c r="S27" s="1" t="s">
        <v>85</v>
      </c>
      <c r="T27" s="1">
        <f t="shared" si="55"/>
        <v>10382.679999999998</v>
      </c>
    </row>
    <row r="28" spans="1:22" x14ac:dyDescent="0.2">
      <c r="A28" s="2">
        <v>45322</v>
      </c>
      <c r="B28" s="2" t="s">
        <v>88</v>
      </c>
      <c r="C28" s="7">
        <f t="shared" ref="C28:C32" si="58">SUM(D28:G28)</f>
        <v>0.1</v>
      </c>
      <c r="G28" s="1">
        <v>0.1</v>
      </c>
      <c r="H28" s="7">
        <f t="shared" si="54"/>
        <v>0</v>
      </c>
      <c r="T28" s="1">
        <f t="shared" si="55"/>
        <v>10382.779999999999</v>
      </c>
    </row>
    <row r="29" spans="1:22" x14ac:dyDescent="0.2">
      <c r="C29" s="7"/>
      <c r="H29" s="7"/>
    </row>
    <row r="30" spans="1:22" x14ac:dyDescent="0.2">
      <c r="A30" s="3" t="s">
        <v>32</v>
      </c>
      <c r="B30" s="3"/>
      <c r="C30" s="8">
        <f t="shared" ref="C30:R30" si="59">SUM(C21:C29)</f>
        <v>418.1</v>
      </c>
      <c r="D30" s="3">
        <f t="shared" si="59"/>
        <v>177</v>
      </c>
      <c r="E30" s="3">
        <f t="shared" si="59"/>
        <v>0</v>
      </c>
      <c r="F30" s="3">
        <f t="shared" si="59"/>
        <v>241</v>
      </c>
      <c r="G30" s="3">
        <f t="shared" si="59"/>
        <v>0.1</v>
      </c>
      <c r="H30" s="8">
        <f t="shared" si="59"/>
        <v>1617.47</v>
      </c>
      <c r="I30" s="3">
        <f t="shared" si="59"/>
        <v>0</v>
      </c>
      <c r="J30" s="3">
        <f t="shared" si="59"/>
        <v>0</v>
      </c>
      <c r="K30" s="3">
        <f t="shared" si="59"/>
        <v>433.6</v>
      </c>
      <c r="L30" s="3">
        <f t="shared" ref="L30" si="60">SUM(L21:L29)</f>
        <v>387</v>
      </c>
      <c r="M30" s="3">
        <f>SUM(M21:M29)</f>
        <v>0</v>
      </c>
      <c r="N30" s="3"/>
      <c r="O30" s="3">
        <f t="shared" si="59"/>
        <v>788</v>
      </c>
      <c r="P30" s="3">
        <f t="shared" si="59"/>
        <v>0</v>
      </c>
      <c r="Q30" s="3">
        <f t="shared" si="59"/>
        <v>0</v>
      </c>
      <c r="R30" s="3">
        <f t="shared" si="59"/>
        <v>8.8699999999999992</v>
      </c>
    </row>
    <row r="31" spans="1:22" x14ac:dyDescent="0.2">
      <c r="A31" s="1" t="s">
        <v>55</v>
      </c>
      <c r="C31" s="7"/>
      <c r="H31" s="7"/>
    </row>
    <row r="32" spans="1:22" x14ac:dyDescent="0.2">
      <c r="A32" s="2">
        <v>45323</v>
      </c>
      <c r="B32" s="2" t="s">
        <v>88</v>
      </c>
      <c r="C32" s="7">
        <f t="shared" si="58"/>
        <v>59</v>
      </c>
      <c r="D32" s="1">
        <v>59</v>
      </c>
      <c r="H32" s="7">
        <f t="shared" ref="H32:H54" si="61">SUM(I32:Q32)</f>
        <v>0</v>
      </c>
      <c r="S32" s="1" t="s">
        <v>90</v>
      </c>
      <c r="T32" s="1">
        <f>T28+C32-H32</f>
        <v>10441.779999999999</v>
      </c>
      <c r="U32" s="1">
        <f t="shared" ref="U32:U52" si="62">C32-R32</f>
        <v>59</v>
      </c>
    </row>
    <row r="33" spans="1:21" x14ac:dyDescent="0.2">
      <c r="A33" s="2">
        <v>45324</v>
      </c>
      <c r="B33" s="2" t="s">
        <v>88</v>
      </c>
      <c r="C33" s="7">
        <f t="shared" ref="C33:C39" si="63">SUM(D33:G33)</f>
        <v>0</v>
      </c>
      <c r="H33" s="7">
        <f t="shared" si="61"/>
        <v>130</v>
      </c>
      <c r="N33" s="1">
        <v>130</v>
      </c>
      <c r="S33" s="1" t="s">
        <v>86</v>
      </c>
      <c r="T33" s="1">
        <f t="shared" si="55"/>
        <v>10311.779999999999</v>
      </c>
      <c r="U33" s="1">
        <f t="shared" si="62"/>
        <v>0</v>
      </c>
    </row>
    <row r="34" spans="1:21" x14ac:dyDescent="0.2">
      <c r="A34" s="2">
        <v>45341</v>
      </c>
      <c r="B34" s="2" t="s">
        <v>88</v>
      </c>
      <c r="C34" s="7">
        <f t="shared" si="63"/>
        <v>0</v>
      </c>
      <c r="H34" s="7">
        <f t="shared" si="61"/>
        <v>1180</v>
      </c>
      <c r="K34" s="1">
        <v>494</v>
      </c>
      <c r="L34" s="1">
        <v>686</v>
      </c>
      <c r="S34" s="1" t="s">
        <v>53</v>
      </c>
      <c r="T34" s="1">
        <f t="shared" si="55"/>
        <v>9131.7799999999988</v>
      </c>
      <c r="U34" s="1">
        <f t="shared" si="62"/>
        <v>0</v>
      </c>
    </row>
    <row r="35" spans="1:21" x14ac:dyDescent="0.2">
      <c r="A35" s="2">
        <v>45343</v>
      </c>
      <c r="B35" s="2" t="s">
        <v>88</v>
      </c>
      <c r="C35" s="7">
        <f t="shared" si="63"/>
        <v>117</v>
      </c>
      <c r="D35" s="1">
        <v>117</v>
      </c>
      <c r="H35" s="7">
        <f t="shared" si="61"/>
        <v>0</v>
      </c>
      <c r="S35" s="1" t="s">
        <v>93</v>
      </c>
      <c r="T35" s="1">
        <f t="shared" si="55"/>
        <v>9248.7799999999988</v>
      </c>
      <c r="U35" s="1">
        <f t="shared" si="62"/>
        <v>117</v>
      </c>
    </row>
    <row r="36" spans="1:21" x14ac:dyDescent="0.2">
      <c r="A36" s="2">
        <v>45344</v>
      </c>
      <c r="B36" s="2" t="s">
        <v>88</v>
      </c>
      <c r="C36" s="7">
        <f t="shared" si="63"/>
        <v>758</v>
      </c>
      <c r="D36" s="1">
        <f>747-175</f>
        <v>572</v>
      </c>
      <c r="E36" s="1">
        <v>175</v>
      </c>
      <c r="F36" s="1">
        <v>11</v>
      </c>
      <c r="H36" s="7">
        <f t="shared" si="61"/>
        <v>0</v>
      </c>
      <c r="S36" s="1" t="s">
        <v>94</v>
      </c>
      <c r="T36" s="1">
        <f t="shared" si="55"/>
        <v>10006.779999999999</v>
      </c>
      <c r="U36" s="1">
        <f t="shared" si="62"/>
        <v>758</v>
      </c>
    </row>
    <row r="37" spans="1:21" x14ac:dyDescent="0.2">
      <c r="A37" s="2">
        <v>45344</v>
      </c>
      <c r="B37" s="2" t="s">
        <v>88</v>
      </c>
      <c r="C37" s="7">
        <f t="shared" si="63"/>
        <v>494</v>
      </c>
      <c r="D37" s="1">
        <v>494</v>
      </c>
      <c r="H37" s="7">
        <f t="shared" si="61"/>
        <v>0</v>
      </c>
      <c r="S37" s="1" t="s">
        <v>95</v>
      </c>
      <c r="T37" s="1">
        <f t="shared" si="55"/>
        <v>10500.779999999999</v>
      </c>
      <c r="U37" s="1">
        <f t="shared" si="62"/>
        <v>494</v>
      </c>
    </row>
    <row r="38" spans="1:21" x14ac:dyDescent="0.2">
      <c r="A38" s="2">
        <v>45344</v>
      </c>
      <c r="B38" s="2" t="s">
        <v>88</v>
      </c>
      <c r="C38" s="7">
        <f t="shared" si="63"/>
        <v>772</v>
      </c>
      <c r="D38" s="1">
        <v>417</v>
      </c>
      <c r="E38" s="1">
        <v>225</v>
      </c>
      <c r="F38" s="1">
        <v>130</v>
      </c>
      <c r="H38" s="7">
        <f t="shared" si="61"/>
        <v>0</v>
      </c>
      <c r="S38" s="1" t="s">
        <v>96</v>
      </c>
      <c r="T38" s="1">
        <f t="shared" si="55"/>
        <v>11272.779999999999</v>
      </c>
      <c r="U38" s="1">
        <f t="shared" si="62"/>
        <v>772</v>
      </c>
    </row>
    <row r="39" spans="1:21" x14ac:dyDescent="0.2">
      <c r="A39" s="2">
        <v>45347</v>
      </c>
      <c r="B39" s="2" t="s">
        <v>88</v>
      </c>
      <c r="C39" s="7">
        <f t="shared" si="63"/>
        <v>0</v>
      </c>
      <c r="H39" s="7">
        <f t="shared" si="61"/>
        <v>1384.86</v>
      </c>
      <c r="I39" s="1">
        <v>1384.86</v>
      </c>
      <c r="S39" s="1" t="s">
        <v>146</v>
      </c>
      <c r="T39" s="1">
        <f t="shared" si="55"/>
        <v>9887.9199999999983</v>
      </c>
      <c r="U39" s="1">
        <f t="shared" si="62"/>
        <v>0</v>
      </c>
    </row>
    <row r="40" spans="1:21" x14ac:dyDescent="0.2">
      <c r="A40" s="2">
        <v>45349</v>
      </c>
      <c r="B40" s="2" t="s">
        <v>88</v>
      </c>
      <c r="C40" s="7">
        <f t="shared" ref="C40:C52" si="64">SUM(D40:G40)</f>
        <v>744</v>
      </c>
      <c r="D40" s="1">
        <v>590</v>
      </c>
      <c r="F40" s="1">
        <v>154</v>
      </c>
      <c r="H40" s="7">
        <f t="shared" si="61"/>
        <v>0</v>
      </c>
      <c r="S40" s="1" t="s">
        <v>100</v>
      </c>
      <c r="T40" s="1">
        <f t="shared" si="55"/>
        <v>10631.919999999998</v>
      </c>
      <c r="U40" s="1">
        <f t="shared" si="62"/>
        <v>744</v>
      </c>
    </row>
    <row r="41" spans="1:21" x14ac:dyDescent="0.2">
      <c r="A41" s="2">
        <v>45349</v>
      </c>
      <c r="B41" s="2" t="s">
        <v>88</v>
      </c>
      <c r="C41" s="7">
        <f t="shared" si="64"/>
        <v>489</v>
      </c>
      <c r="D41" s="1">
        <v>457</v>
      </c>
      <c r="F41" s="1">
        <v>32</v>
      </c>
      <c r="H41" s="7">
        <f t="shared" si="61"/>
        <v>0</v>
      </c>
      <c r="S41" s="1" t="s">
        <v>101</v>
      </c>
      <c r="T41" s="1">
        <f t="shared" si="55"/>
        <v>11120.919999999998</v>
      </c>
      <c r="U41" s="1">
        <f t="shared" si="62"/>
        <v>489</v>
      </c>
    </row>
    <row r="42" spans="1:21" x14ac:dyDescent="0.2">
      <c r="A42" s="2">
        <v>45349</v>
      </c>
      <c r="B42" s="2" t="s">
        <v>88</v>
      </c>
      <c r="C42" s="7">
        <f t="shared" si="64"/>
        <v>816</v>
      </c>
      <c r="D42" s="1">
        <v>589</v>
      </c>
      <c r="E42" s="1">
        <v>225</v>
      </c>
      <c r="F42" s="1">
        <v>2</v>
      </c>
      <c r="H42" s="7">
        <f t="shared" si="61"/>
        <v>0</v>
      </c>
      <c r="S42" s="1" t="s">
        <v>102</v>
      </c>
      <c r="T42" s="1">
        <f t="shared" si="55"/>
        <v>11936.919999999998</v>
      </c>
      <c r="U42" s="1">
        <f t="shared" si="62"/>
        <v>816</v>
      </c>
    </row>
    <row r="43" spans="1:21" x14ac:dyDescent="0.2">
      <c r="A43" s="2">
        <v>45349</v>
      </c>
      <c r="B43" s="2" t="s">
        <v>88</v>
      </c>
      <c r="C43" s="7">
        <f t="shared" si="64"/>
        <v>918</v>
      </c>
      <c r="D43" s="1">
        <v>686</v>
      </c>
      <c r="E43" s="1">
        <v>175</v>
      </c>
      <c r="F43" s="1">
        <v>57</v>
      </c>
      <c r="H43" s="7">
        <f t="shared" si="61"/>
        <v>0</v>
      </c>
      <c r="S43" s="1" t="s">
        <v>103</v>
      </c>
      <c r="T43" s="1">
        <f t="shared" si="55"/>
        <v>12854.919999999998</v>
      </c>
      <c r="U43" s="1">
        <f t="shared" si="62"/>
        <v>918</v>
      </c>
    </row>
    <row r="44" spans="1:21" x14ac:dyDescent="0.2">
      <c r="A44" s="2">
        <v>45350</v>
      </c>
      <c r="B44" s="2" t="s">
        <v>88</v>
      </c>
      <c r="C44" s="7">
        <f t="shared" si="64"/>
        <v>739</v>
      </c>
      <c r="D44" s="1">
        <v>514</v>
      </c>
      <c r="E44" s="1">
        <v>225</v>
      </c>
      <c r="H44" s="7">
        <f t="shared" si="61"/>
        <v>0</v>
      </c>
      <c r="S44" s="1" t="s">
        <v>104</v>
      </c>
      <c r="T44" s="1">
        <f t="shared" si="55"/>
        <v>13593.919999999998</v>
      </c>
      <c r="U44" s="1">
        <f t="shared" si="62"/>
        <v>739</v>
      </c>
    </row>
    <row r="45" spans="1:21" x14ac:dyDescent="0.2">
      <c r="A45" s="2">
        <v>45350</v>
      </c>
      <c r="B45" s="2" t="s">
        <v>88</v>
      </c>
      <c r="C45" s="7">
        <f t="shared" si="64"/>
        <v>715</v>
      </c>
      <c r="D45" s="1">
        <v>475</v>
      </c>
      <c r="E45" s="1">
        <v>225</v>
      </c>
      <c r="F45" s="1">
        <v>15</v>
      </c>
      <c r="H45" s="7">
        <f t="shared" si="61"/>
        <v>0</v>
      </c>
      <c r="S45" s="1" t="s">
        <v>105</v>
      </c>
      <c r="T45" s="1">
        <f t="shared" si="55"/>
        <v>14308.919999999998</v>
      </c>
      <c r="U45" s="1">
        <f t="shared" si="62"/>
        <v>715</v>
      </c>
    </row>
    <row r="46" spans="1:21" x14ac:dyDescent="0.2">
      <c r="A46" s="2">
        <v>45350</v>
      </c>
      <c r="B46" s="2" t="s">
        <v>88</v>
      </c>
      <c r="C46" s="7">
        <f t="shared" si="64"/>
        <v>377</v>
      </c>
      <c r="D46" s="1">
        <v>377</v>
      </c>
      <c r="H46" s="7">
        <f t="shared" si="61"/>
        <v>0</v>
      </c>
      <c r="S46" s="1" t="s">
        <v>106</v>
      </c>
      <c r="T46" s="1">
        <f t="shared" si="55"/>
        <v>14685.919999999998</v>
      </c>
      <c r="U46" s="1">
        <f t="shared" si="62"/>
        <v>377</v>
      </c>
    </row>
    <row r="47" spans="1:21" x14ac:dyDescent="0.2">
      <c r="A47" s="2">
        <v>45350</v>
      </c>
      <c r="B47" s="2" t="s">
        <v>88</v>
      </c>
      <c r="C47" s="7">
        <f t="shared" si="64"/>
        <v>690</v>
      </c>
      <c r="D47" s="1">
        <v>475</v>
      </c>
      <c r="E47" s="1">
        <v>175</v>
      </c>
      <c r="F47" s="1">
        <v>40</v>
      </c>
      <c r="H47" s="7">
        <f t="shared" si="61"/>
        <v>0</v>
      </c>
      <c r="S47" s="1" t="s">
        <v>107</v>
      </c>
      <c r="T47" s="1">
        <f t="shared" si="55"/>
        <v>15375.919999999998</v>
      </c>
      <c r="U47" s="1">
        <f t="shared" si="62"/>
        <v>690</v>
      </c>
    </row>
    <row r="48" spans="1:21" x14ac:dyDescent="0.2">
      <c r="A48" s="2">
        <v>45351</v>
      </c>
      <c r="B48" s="2" t="s">
        <v>88</v>
      </c>
      <c r="C48" s="7">
        <f t="shared" si="64"/>
        <v>662</v>
      </c>
      <c r="D48" s="1">
        <v>437</v>
      </c>
      <c r="E48" s="1">
        <v>225</v>
      </c>
      <c r="H48" s="7">
        <f t="shared" si="61"/>
        <v>0</v>
      </c>
      <c r="S48" s="1" t="s">
        <v>108</v>
      </c>
      <c r="T48" s="1">
        <f t="shared" si="55"/>
        <v>16037.919999999998</v>
      </c>
      <c r="U48" s="1">
        <f t="shared" si="62"/>
        <v>662</v>
      </c>
    </row>
    <row r="49" spans="1:22" x14ac:dyDescent="0.2">
      <c r="A49" s="2">
        <v>45351</v>
      </c>
      <c r="B49" s="2" t="s">
        <v>88</v>
      </c>
      <c r="C49" s="7">
        <f t="shared" si="64"/>
        <v>495</v>
      </c>
      <c r="D49" s="1">
        <v>495</v>
      </c>
      <c r="H49" s="7">
        <f t="shared" si="61"/>
        <v>0</v>
      </c>
      <c r="S49" s="1" t="s">
        <v>109</v>
      </c>
      <c r="T49" s="1">
        <f t="shared" si="55"/>
        <v>16532.919999999998</v>
      </c>
      <c r="U49" s="1">
        <f t="shared" si="62"/>
        <v>495</v>
      </c>
    </row>
    <row r="50" spans="1:22" x14ac:dyDescent="0.2">
      <c r="A50" s="2">
        <v>45351</v>
      </c>
      <c r="B50" s="2" t="s">
        <v>88</v>
      </c>
      <c r="C50" s="7">
        <f t="shared" si="64"/>
        <v>529</v>
      </c>
      <c r="D50" s="1">
        <v>514</v>
      </c>
      <c r="F50" s="1">
        <v>15</v>
      </c>
      <c r="H50" s="7">
        <f t="shared" si="61"/>
        <v>0</v>
      </c>
      <c r="S50" s="1" t="s">
        <v>110</v>
      </c>
      <c r="T50" s="1">
        <f t="shared" si="55"/>
        <v>17061.919999999998</v>
      </c>
      <c r="U50" s="1">
        <f t="shared" si="62"/>
        <v>529</v>
      </c>
    </row>
    <row r="51" spans="1:22" x14ac:dyDescent="0.2">
      <c r="A51" s="2">
        <v>45351</v>
      </c>
      <c r="B51" s="2" t="s">
        <v>88</v>
      </c>
      <c r="C51" s="7">
        <f t="shared" si="64"/>
        <v>818</v>
      </c>
      <c r="D51" s="1">
        <f>433-20</f>
        <v>413</v>
      </c>
      <c r="E51" s="1">
        <v>400</v>
      </c>
      <c r="F51" s="1">
        <v>5</v>
      </c>
      <c r="H51" s="7">
        <f t="shared" si="61"/>
        <v>0</v>
      </c>
      <c r="S51" s="1" t="s">
        <v>111</v>
      </c>
      <c r="T51" s="1">
        <f t="shared" si="55"/>
        <v>17879.919999999998</v>
      </c>
      <c r="U51" s="1">
        <f t="shared" si="62"/>
        <v>818</v>
      </c>
    </row>
    <row r="52" spans="1:22" x14ac:dyDescent="0.2">
      <c r="A52" s="2">
        <v>45351</v>
      </c>
      <c r="B52" s="2" t="s">
        <v>88</v>
      </c>
      <c r="C52" s="7">
        <f t="shared" si="64"/>
        <v>647</v>
      </c>
      <c r="D52" s="1">
        <v>456</v>
      </c>
      <c r="E52" s="1">
        <v>175</v>
      </c>
      <c r="F52" s="1">
        <v>16</v>
      </c>
      <c r="H52" s="7">
        <f t="shared" si="61"/>
        <v>0</v>
      </c>
      <c r="S52" s="1" t="s">
        <v>112</v>
      </c>
      <c r="T52" s="1">
        <f t="shared" si="55"/>
        <v>18526.919999999998</v>
      </c>
      <c r="U52" s="1">
        <f t="shared" si="62"/>
        <v>647</v>
      </c>
    </row>
    <row r="53" spans="1:22" x14ac:dyDescent="0.2">
      <c r="A53" s="2">
        <v>45352</v>
      </c>
      <c r="B53" s="2" t="s">
        <v>88</v>
      </c>
      <c r="C53" s="7">
        <f t="shared" ref="C53" si="65">SUM(D53:G53)</f>
        <v>0.09</v>
      </c>
      <c r="G53" s="1">
        <v>0.09</v>
      </c>
      <c r="H53" s="7">
        <f t="shared" si="61"/>
        <v>0</v>
      </c>
      <c r="S53" s="1" t="s">
        <v>60</v>
      </c>
      <c r="T53" s="1">
        <f t="shared" si="55"/>
        <v>18527.009999999998</v>
      </c>
      <c r="U53" s="1">
        <f t="shared" ref="U53" si="66">C53-R53</f>
        <v>0.09</v>
      </c>
      <c r="V53" s="1" t="s">
        <v>89</v>
      </c>
    </row>
    <row r="54" spans="1:22" x14ac:dyDescent="0.2">
      <c r="A54" s="2">
        <v>45347</v>
      </c>
      <c r="B54" s="2" t="s">
        <v>88</v>
      </c>
      <c r="C54" s="7">
        <f>SUM(D54:G54)</f>
        <v>0</v>
      </c>
      <c r="H54" s="7">
        <f t="shared" si="61"/>
        <v>190</v>
      </c>
      <c r="O54" s="1">
        <v>190</v>
      </c>
      <c r="S54" s="1" t="s">
        <v>97</v>
      </c>
      <c r="T54" s="1">
        <f t="shared" si="55"/>
        <v>18337.009999999998</v>
      </c>
      <c r="U54" s="1">
        <f>C54-R54</f>
        <v>0</v>
      </c>
    </row>
    <row r="55" spans="1:22" x14ac:dyDescent="0.2">
      <c r="A55" s="2"/>
      <c r="B55" s="2"/>
      <c r="C55" s="7"/>
      <c r="H55" s="7"/>
    </row>
    <row r="56" spans="1:22" x14ac:dyDescent="0.2">
      <c r="A56" s="3" t="s">
        <v>32</v>
      </c>
      <c r="B56" s="3"/>
      <c r="C56" s="8">
        <f t="shared" ref="C56:R56" si="67">SUM(C32:C55)</f>
        <v>10839.09</v>
      </c>
      <c r="D56" s="3">
        <f t="shared" si="67"/>
        <v>8137</v>
      </c>
      <c r="E56" s="3">
        <f t="shared" si="67"/>
        <v>2225</v>
      </c>
      <c r="F56" s="3">
        <f t="shared" si="67"/>
        <v>477</v>
      </c>
      <c r="G56" s="3">
        <f t="shared" si="67"/>
        <v>0.09</v>
      </c>
      <c r="H56" s="8">
        <f>SUM(H32:H55)</f>
        <v>2884.8599999999997</v>
      </c>
      <c r="I56" s="3">
        <f t="shared" si="67"/>
        <v>1384.86</v>
      </c>
      <c r="J56" s="3">
        <f t="shared" si="67"/>
        <v>0</v>
      </c>
      <c r="K56" s="3">
        <f t="shared" si="67"/>
        <v>494</v>
      </c>
      <c r="L56" s="3">
        <f t="shared" si="67"/>
        <v>686</v>
      </c>
      <c r="M56" s="3">
        <f t="shared" si="67"/>
        <v>0</v>
      </c>
      <c r="N56" s="3">
        <f t="shared" si="67"/>
        <v>130</v>
      </c>
      <c r="O56" s="3">
        <f t="shared" si="67"/>
        <v>190</v>
      </c>
      <c r="P56" s="3">
        <f t="shared" si="67"/>
        <v>0</v>
      </c>
      <c r="Q56" s="3">
        <f t="shared" si="67"/>
        <v>0</v>
      </c>
      <c r="R56" s="3">
        <f t="shared" si="67"/>
        <v>0</v>
      </c>
    </row>
    <row r="57" spans="1:22" x14ac:dyDescent="0.2">
      <c r="A57" s="1" t="s">
        <v>33</v>
      </c>
      <c r="C57" s="7"/>
      <c r="H57" s="7"/>
    </row>
    <row r="58" spans="1:22" x14ac:dyDescent="0.2">
      <c r="A58" s="2">
        <v>45356</v>
      </c>
      <c r="B58" s="2" t="s">
        <v>88</v>
      </c>
      <c r="C58" s="7">
        <f t="shared" ref="C58:C73" si="68">SUM(D58:G58)</f>
        <v>763</v>
      </c>
      <c r="D58" s="1">
        <v>398</v>
      </c>
      <c r="E58" s="1">
        <v>350</v>
      </c>
      <c r="F58" s="1">
        <v>15</v>
      </c>
      <c r="H58" s="7">
        <f>SUM(I58:R58)</f>
        <v>0</v>
      </c>
      <c r="S58" s="1" t="s">
        <v>118</v>
      </c>
      <c r="T58" s="1">
        <f>T54+C58-H58</f>
        <v>19100.009999999998</v>
      </c>
      <c r="U58" s="1">
        <f t="shared" ref="U58" si="69">C58-R58</f>
        <v>763</v>
      </c>
    </row>
    <row r="59" spans="1:22" x14ac:dyDescent="0.2">
      <c r="A59" s="2">
        <v>45356</v>
      </c>
      <c r="B59" s="2" t="s">
        <v>88</v>
      </c>
      <c r="C59" s="7">
        <f t="shared" si="68"/>
        <v>469</v>
      </c>
      <c r="D59" s="1">
        <v>438</v>
      </c>
      <c r="F59" s="1">
        <v>31</v>
      </c>
      <c r="H59" s="7">
        <f t="shared" ref="H59:H84" si="70">SUM(I59:R59)</f>
        <v>0</v>
      </c>
      <c r="S59" s="1" t="s">
        <v>119</v>
      </c>
      <c r="T59" s="1">
        <f>T58+C59-H59</f>
        <v>19569.009999999998</v>
      </c>
      <c r="U59" s="1">
        <f t="shared" ref="U59:U71" si="71">C59-R59</f>
        <v>469</v>
      </c>
    </row>
    <row r="60" spans="1:22" x14ac:dyDescent="0.2">
      <c r="A60" s="2">
        <v>45356</v>
      </c>
      <c r="B60" s="2" t="s">
        <v>88</v>
      </c>
      <c r="C60" s="7">
        <f t="shared" si="68"/>
        <v>439</v>
      </c>
      <c r="D60" s="1">
        <v>414</v>
      </c>
      <c r="F60" s="1">
        <v>25</v>
      </c>
      <c r="H60" s="7">
        <f t="shared" si="70"/>
        <v>0</v>
      </c>
      <c r="S60" s="1" t="s">
        <v>121</v>
      </c>
      <c r="T60" s="1">
        <f t="shared" ref="T60:T71" si="72">T59+C60-H60</f>
        <v>20008.009999999998</v>
      </c>
      <c r="U60" s="1">
        <f t="shared" si="71"/>
        <v>439</v>
      </c>
    </row>
    <row r="61" spans="1:22" x14ac:dyDescent="0.2">
      <c r="A61" s="2">
        <v>45356</v>
      </c>
      <c r="B61" s="2" t="s">
        <v>88</v>
      </c>
      <c r="C61" s="7">
        <f t="shared" si="68"/>
        <v>595</v>
      </c>
      <c r="D61" s="1">
        <v>590</v>
      </c>
      <c r="F61" s="1">
        <v>5</v>
      </c>
      <c r="H61" s="7">
        <f t="shared" si="70"/>
        <v>0</v>
      </c>
      <c r="S61" s="1" t="s">
        <v>120</v>
      </c>
      <c r="T61" s="1">
        <f t="shared" si="72"/>
        <v>20603.009999999998</v>
      </c>
      <c r="U61" s="1">
        <f t="shared" si="71"/>
        <v>595</v>
      </c>
    </row>
    <row r="62" spans="1:22" x14ac:dyDescent="0.2">
      <c r="A62" s="2">
        <v>45356</v>
      </c>
      <c r="B62" s="2" t="s">
        <v>88</v>
      </c>
      <c r="C62" s="7">
        <f t="shared" si="68"/>
        <v>667</v>
      </c>
      <c r="D62" s="1">
        <v>475</v>
      </c>
      <c r="E62" s="1">
        <v>175</v>
      </c>
      <c r="F62" s="1">
        <v>17</v>
      </c>
      <c r="H62" s="7">
        <f t="shared" si="70"/>
        <v>0</v>
      </c>
      <c r="S62" s="1" t="s">
        <v>122</v>
      </c>
      <c r="T62" s="1">
        <f t="shared" si="72"/>
        <v>21270.01</v>
      </c>
      <c r="U62" s="1">
        <f t="shared" si="71"/>
        <v>667</v>
      </c>
    </row>
    <row r="63" spans="1:22" x14ac:dyDescent="0.2">
      <c r="A63" s="2">
        <v>45357</v>
      </c>
      <c r="B63" s="2" t="s">
        <v>88</v>
      </c>
      <c r="C63" s="7">
        <f t="shared" si="68"/>
        <v>892</v>
      </c>
      <c r="D63" s="1">
        <v>512</v>
      </c>
      <c r="E63" s="1">
        <v>350</v>
      </c>
      <c r="F63" s="1">
        <v>30</v>
      </c>
      <c r="H63" s="7">
        <f t="shared" si="70"/>
        <v>0</v>
      </c>
      <c r="S63" s="1" t="s">
        <v>123</v>
      </c>
      <c r="T63" s="1">
        <f t="shared" si="72"/>
        <v>22162.01</v>
      </c>
      <c r="U63" s="1">
        <f t="shared" si="71"/>
        <v>892</v>
      </c>
    </row>
    <row r="64" spans="1:22" x14ac:dyDescent="0.2">
      <c r="A64" s="2">
        <v>45357</v>
      </c>
      <c r="B64" s="2" t="s">
        <v>88</v>
      </c>
      <c r="C64" s="7">
        <f t="shared" si="68"/>
        <v>928</v>
      </c>
      <c r="D64" s="1">
        <v>398</v>
      </c>
      <c r="E64" s="1">
        <v>450</v>
      </c>
      <c r="F64" s="1">
        <v>80</v>
      </c>
      <c r="H64" s="7">
        <f t="shared" si="70"/>
        <v>0</v>
      </c>
      <c r="S64" s="1" t="s">
        <v>124</v>
      </c>
      <c r="T64" s="1">
        <f t="shared" si="72"/>
        <v>23090.01</v>
      </c>
      <c r="U64" s="1">
        <f t="shared" si="71"/>
        <v>928</v>
      </c>
    </row>
    <row r="65" spans="1:21" x14ac:dyDescent="0.2">
      <c r="A65" s="2">
        <v>45357</v>
      </c>
      <c r="B65" s="2" t="s">
        <v>88</v>
      </c>
      <c r="C65" s="7">
        <f t="shared" si="68"/>
        <v>849</v>
      </c>
      <c r="D65" s="1">
        <v>474</v>
      </c>
      <c r="E65" s="1">
        <v>350</v>
      </c>
      <c r="F65" s="1">
        <v>25</v>
      </c>
      <c r="H65" s="7">
        <f t="shared" si="70"/>
        <v>0</v>
      </c>
      <c r="S65" s="1" t="s">
        <v>125</v>
      </c>
      <c r="T65" s="1">
        <f t="shared" si="72"/>
        <v>23939.01</v>
      </c>
      <c r="U65" s="1">
        <f t="shared" si="71"/>
        <v>849</v>
      </c>
    </row>
    <row r="66" spans="1:21" x14ac:dyDescent="0.2">
      <c r="A66" s="2">
        <v>45357</v>
      </c>
      <c r="B66" s="2" t="s">
        <v>88</v>
      </c>
      <c r="C66" s="7">
        <f t="shared" si="68"/>
        <v>860</v>
      </c>
      <c r="D66" s="1">
        <v>589</v>
      </c>
      <c r="E66" s="1">
        <v>175</v>
      </c>
      <c r="F66" s="1">
        <v>96</v>
      </c>
      <c r="H66" s="7">
        <f t="shared" si="70"/>
        <v>0</v>
      </c>
      <c r="S66" s="1" t="s">
        <v>126</v>
      </c>
      <c r="T66" s="1">
        <f t="shared" si="72"/>
        <v>24799.01</v>
      </c>
      <c r="U66" s="1">
        <f t="shared" si="71"/>
        <v>860</v>
      </c>
    </row>
    <row r="67" spans="1:21" x14ac:dyDescent="0.2">
      <c r="A67" s="2">
        <v>45357</v>
      </c>
      <c r="B67" s="2" t="s">
        <v>88</v>
      </c>
      <c r="C67" s="7">
        <f t="shared" si="68"/>
        <v>375</v>
      </c>
      <c r="D67" s="1">
        <v>375</v>
      </c>
      <c r="H67" s="7">
        <f t="shared" si="70"/>
        <v>0</v>
      </c>
      <c r="S67" s="1" t="s">
        <v>127</v>
      </c>
      <c r="T67" s="1">
        <f t="shared" si="72"/>
        <v>25174.01</v>
      </c>
      <c r="U67" s="1">
        <f t="shared" si="71"/>
        <v>375</v>
      </c>
    </row>
    <row r="68" spans="1:21" x14ac:dyDescent="0.2">
      <c r="A68" s="2">
        <v>45357</v>
      </c>
      <c r="B68" s="2" t="s">
        <v>88</v>
      </c>
      <c r="C68" s="7">
        <f t="shared" si="68"/>
        <v>521</v>
      </c>
      <c r="D68" s="1">
        <v>296</v>
      </c>
      <c r="E68" s="1">
        <v>225</v>
      </c>
      <c r="H68" s="7">
        <f t="shared" si="70"/>
        <v>0</v>
      </c>
      <c r="S68" s="1" t="s">
        <v>128</v>
      </c>
      <c r="T68" s="1">
        <f t="shared" si="72"/>
        <v>25695.01</v>
      </c>
      <c r="U68" s="1">
        <f t="shared" si="71"/>
        <v>521</v>
      </c>
    </row>
    <row r="69" spans="1:21" x14ac:dyDescent="0.2">
      <c r="A69" s="2">
        <v>45358</v>
      </c>
      <c r="B69" s="2" t="s">
        <v>88</v>
      </c>
      <c r="C69" s="7">
        <f t="shared" si="68"/>
        <v>571</v>
      </c>
      <c r="D69" s="1">
        <v>571</v>
      </c>
      <c r="H69" s="7">
        <f t="shared" si="70"/>
        <v>0</v>
      </c>
      <c r="S69" s="1" t="s">
        <v>114</v>
      </c>
      <c r="T69" s="1">
        <f t="shared" si="72"/>
        <v>26266.01</v>
      </c>
      <c r="U69" s="1">
        <f t="shared" si="71"/>
        <v>571</v>
      </c>
    </row>
    <row r="70" spans="1:21" x14ac:dyDescent="0.2">
      <c r="A70" s="2">
        <v>45358</v>
      </c>
      <c r="B70" s="2" t="s">
        <v>88</v>
      </c>
      <c r="C70" s="7">
        <f t="shared" si="68"/>
        <v>496</v>
      </c>
      <c r="D70" s="1">
        <v>476</v>
      </c>
      <c r="F70" s="1">
        <v>20</v>
      </c>
      <c r="H70" s="7">
        <f t="shared" si="70"/>
        <v>0</v>
      </c>
      <c r="S70" s="1" t="s">
        <v>115</v>
      </c>
      <c r="T70" s="1">
        <f t="shared" si="72"/>
        <v>26762.01</v>
      </c>
      <c r="U70" s="1">
        <f t="shared" si="71"/>
        <v>496</v>
      </c>
    </row>
    <row r="71" spans="1:21" x14ac:dyDescent="0.2">
      <c r="A71" s="2">
        <v>45358</v>
      </c>
      <c r="B71" s="2" t="s">
        <v>88</v>
      </c>
      <c r="C71" s="7">
        <f t="shared" si="68"/>
        <v>700</v>
      </c>
      <c r="D71" s="1">
        <v>475</v>
      </c>
      <c r="E71" s="1">
        <v>225</v>
      </c>
      <c r="H71" s="7">
        <f t="shared" si="70"/>
        <v>0</v>
      </c>
      <c r="S71" s="1" t="s">
        <v>116</v>
      </c>
      <c r="T71" s="1">
        <f t="shared" si="72"/>
        <v>27462.01</v>
      </c>
      <c r="U71" s="1">
        <f t="shared" si="71"/>
        <v>700</v>
      </c>
    </row>
    <row r="72" spans="1:21" x14ac:dyDescent="0.2">
      <c r="A72" s="2">
        <v>45358</v>
      </c>
      <c r="B72" s="2" t="s">
        <v>88</v>
      </c>
      <c r="C72" s="7">
        <f t="shared" si="68"/>
        <v>1387</v>
      </c>
      <c r="D72" s="1">
        <f>1387-225</f>
        <v>1162</v>
      </c>
      <c r="E72" s="1">
        <v>225</v>
      </c>
      <c r="H72" s="7">
        <f t="shared" si="70"/>
        <v>69.010000000000005</v>
      </c>
      <c r="R72" s="1">
        <v>69.010000000000005</v>
      </c>
      <c r="S72" s="1" t="s">
        <v>117</v>
      </c>
      <c r="T72" s="1">
        <f t="shared" ref="T72:T79" si="73">T71+C72-H72</f>
        <v>28780</v>
      </c>
      <c r="U72" s="1">
        <f t="shared" ref="U72:U79" si="74">C72-R72</f>
        <v>1317.99</v>
      </c>
    </row>
    <row r="73" spans="1:21" x14ac:dyDescent="0.2">
      <c r="A73" s="2">
        <v>45359</v>
      </c>
      <c r="B73" s="2" t="s">
        <v>88</v>
      </c>
      <c r="C73" s="7">
        <f t="shared" si="68"/>
        <v>0</v>
      </c>
      <c r="H73" s="7">
        <f t="shared" si="70"/>
        <v>2012</v>
      </c>
      <c r="K73" s="1">
        <v>1742</v>
      </c>
      <c r="L73" s="1">
        <v>270</v>
      </c>
      <c r="S73" s="1" t="s">
        <v>113</v>
      </c>
      <c r="T73" s="1">
        <f t="shared" si="73"/>
        <v>26768</v>
      </c>
      <c r="U73" s="1">
        <f t="shared" si="74"/>
        <v>0</v>
      </c>
    </row>
    <row r="74" spans="1:21" x14ac:dyDescent="0.2">
      <c r="A74" s="2">
        <v>45363</v>
      </c>
      <c r="B74" s="2" t="s">
        <v>88</v>
      </c>
      <c r="C74" s="7">
        <f t="shared" ref="C74:C79" si="75">SUM(D74:G74)</f>
        <v>860</v>
      </c>
      <c r="D74" s="1">
        <v>455</v>
      </c>
      <c r="E74" s="1">
        <v>400</v>
      </c>
      <c r="F74" s="1">
        <v>5</v>
      </c>
      <c r="H74" s="7">
        <f t="shared" si="70"/>
        <v>0</v>
      </c>
      <c r="S74" s="1" t="s">
        <v>129</v>
      </c>
      <c r="T74" s="1">
        <f t="shared" si="73"/>
        <v>27628</v>
      </c>
      <c r="U74" s="1">
        <f t="shared" si="74"/>
        <v>860</v>
      </c>
    </row>
    <row r="75" spans="1:21" x14ac:dyDescent="0.2">
      <c r="A75" s="2">
        <v>45363</v>
      </c>
      <c r="B75" s="2" t="s">
        <v>88</v>
      </c>
      <c r="C75" s="7">
        <f t="shared" si="75"/>
        <v>897</v>
      </c>
      <c r="D75" s="1">
        <v>512</v>
      </c>
      <c r="E75" s="1">
        <v>350</v>
      </c>
      <c r="F75" s="1">
        <v>35</v>
      </c>
      <c r="H75" s="7">
        <f t="shared" si="70"/>
        <v>0</v>
      </c>
      <c r="S75" s="1" t="s">
        <v>130</v>
      </c>
      <c r="T75" s="1">
        <f t="shared" si="73"/>
        <v>28525</v>
      </c>
      <c r="U75" s="1">
        <f t="shared" si="74"/>
        <v>897</v>
      </c>
    </row>
    <row r="76" spans="1:21" x14ac:dyDescent="0.2">
      <c r="A76" s="2">
        <v>45363</v>
      </c>
      <c r="B76" s="2" t="s">
        <v>88</v>
      </c>
      <c r="C76" s="7">
        <f t="shared" si="75"/>
        <v>1064</v>
      </c>
      <c r="D76" s="1">
        <v>569</v>
      </c>
      <c r="E76" s="1">
        <v>350</v>
      </c>
      <c r="F76" s="1">
        <v>145</v>
      </c>
      <c r="H76" s="7">
        <f t="shared" si="70"/>
        <v>0</v>
      </c>
      <c r="S76" s="1" t="s">
        <v>131</v>
      </c>
      <c r="T76" s="1">
        <f t="shared" si="73"/>
        <v>29589</v>
      </c>
      <c r="U76" s="1">
        <f t="shared" si="74"/>
        <v>1064</v>
      </c>
    </row>
    <row r="77" spans="1:21" x14ac:dyDescent="0.2">
      <c r="A77" s="2">
        <v>45364</v>
      </c>
      <c r="B77" s="2" t="s">
        <v>88</v>
      </c>
      <c r="C77" s="7">
        <f t="shared" si="75"/>
        <v>521</v>
      </c>
      <c r="D77" s="1">
        <v>335</v>
      </c>
      <c r="E77" s="1">
        <v>175</v>
      </c>
      <c r="F77" s="1">
        <v>11</v>
      </c>
      <c r="H77" s="7">
        <f t="shared" si="70"/>
        <v>0</v>
      </c>
      <c r="S77" s="1" t="s">
        <v>132</v>
      </c>
      <c r="T77" s="1">
        <f t="shared" si="73"/>
        <v>30110</v>
      </c>
      <c r="U77" s="1">
        <f t="shared" si="74"/>
        <v>521</v>
      </c>
    </row>
    <row r="78" spans="1:21" x14ac:dyDescent="0.2">
      <c r="A78" s="2">
        <v>45364</v>
      </c>
      <c r="B78" s="2" t="s">
        <v>88</v>
      </c>
      <c r="C78" s="7">
        <f t="shared" si="75"/>
        <v>767</v>
      </c>
      <c r="D78" s="1">
        <v>532</v>
      </c>
      <c r="E78" s="1">
        <v>175</v>
      </c>
      <c r="F78" s="1">
        <v>60</v>
      </c>
      <c r="H78" s="7">
        <f t="shared" si="70"/>
        <v>0</v>
      </c>
      <c r="S78" s="1" t="s">
        <v>133</v>
      </c>
      <c r="T78" s="1">
        <f t="shared" si="73"/>
        <v>30877</v>
      </c>
      <c r="U78" s="1">
        <f t="shared" si="74"/>
        <v>767</v>
      </c>
    </row>
    <row r="79" spans="1:21" x14ac:dyDescent="0.2">
      <c r="A79" s="2">
        <v>45369</v>
      </c>
      <c r="B79" s="2" t="s">
        <v>88</v>
      </c>
      <c r="C79" s="7">
        <f t="shared" si="75"/>
        <v>216</v>
      </c>
      <c r="D79" s="1">
        <v>216</v>
      </c>
      <c r="H79" s="7">
        <f t="shared" si="70"/>
        <v>0</v>
      </c>
      <c r="S79" s="1" t="s">
        <v>134</v>
      </c>
      <c r="T79" s="1">
        <f t="shared" si="73"/>
        <v>31093</v>
      </c>
      <c r="U79" s="1">
        <f t="shared" si="74"/>
        <v>216</v>
      </c>
    </row>
    <row r="80" spans="1:21" x14ac:dyDescent="0.2">
      <c r="A80" s="2">
        <v>45371</v>
      </c>
      <c r="B80" s="2" t="s">
        <v>88</v>
      </c>
      <c r="C80" s="7">
        <f t="shared" ref="C80:C84" si="76">SUM(D80:G80)</f>
        <v>563</v>
      </c>
      <c r="D80" s="1">
        <v>297</v>
      </c>
      <c r="E80" s="1">
        <v>225</v>
      </c>
      <c r="F80" s="1">
        <v>41</v>
      </c>
      <c r="H80" s="7">
        <f t="shared" si="70"/>
        <v>0</v>
      </c>
      <c r="S80" s="1" t="s">
        <v>135</v>
      </c>
      <c r="T80" s="1">
        <f t="shared" ref="T80:T83" si="77">T79+C80-H80</f>
        <v>31656</v>
      </c>
      <c r="U80" s="1">
        <f t="shared" ref="U80:U83" si="78">C80-R80</f>
        <v>563</v>
      </c>
    </row>
    <row r="81" spans="1:22" x14ac:dyDescent="0.2">
      <c r="A81" s="2">
        <v>45371</v>
      </c>
      <c r="B81" s="2" t="s">
        <v>88</v>
      </c>
      <c r="C81" s="7">
        <f t="shared" si="76"/>
        <v>532</v>
      </c>
      <c r="D81" s="1">
        <v>315</v>
      </c>
      <c r="E81" s="1">
        <v>175</v>
      </c>
      <c r="F81" s="1">
        <v>42</v>
      </c>
      <c r="H81" s="7">
        <f t="shared" si="70"/>
        <v>0</v>
      </c>
      <c r="S81" s="1" t="s">
        <v>136</v>
      </c>
      <c r="T81" s="1">
        <f t="shared" si="77"/>
        <v>32188</v>
      </c>
      <c r="U81" s="1">
        <f t="shared" si="78"/>
        <v>532</v>
      </c>
    </row>
    <row r="82" spans="1:22" x14ac:dyDescent="0.2">
      <c r="A82" s="2">
        <v>45377</v>
      </c>
      <c r="B82" s="2" t="s">
        <v>88</v>
      </c>
      <c r="C82" s="7">
        <f t="shared" si="76"/>
        <v>479</v>
      </c>
      <c r="D82" s="1">
        <v>79</v>
      </c>
      <c r="E82" s="1">
        <v>400</v>
      </c>
      <c r="H82" s="7">
        <f t="shared" si="70"/>
        <v>0</v>
      </c>
      <c r="S82" s="1" t="s">
        <v>137</v>
      </c>
      <c r="T82" s="1">
        <f t="shared" si="77"/>
        <v>32667</v>
      </c>
      <c r="U82" s="1">
        <f t="shared" si="78"/>
        <v>479</v>
      </c>
    </row>
    <row r="83" spans="1:22" x14ac:dyDescent="0.2">
      <c r="A83" s="2">
        <v>45379</v>
      </c>
      <c r="B83" s="2" t="s">
        <v>88</v>
      </c>
      <c r="C83" s="7">
        <f t="shared" si="76"/>
        <v>299</v>
      </c>
      <c r="D83" s="1">
        <v>299</v>
      </c>
      <c r="H83" s="7">
        <f t="shared" si="70"/>
        <v>0</v>
      </c>
      <c r="S83" s="1" t="s">
        <v>139</v>
      </c>
      <c r="T83" s="1">
        <f t="shared" si="77"/>
        <v>32966</v>
      </c>
      <c r="U83" s="1">
        <f t="shared" si="78"/>
        <v>299</v>
      </c>
    </row>
    <row r="84" spans="1:22" x14ac:dyDescent="0.2">
      <c r="A84" s="2">
        <v>45382</v>
      </c>
      <c r="B84" s="2" t="s">
        <v>88</v>
      </c>
      <c r="C84" s="7">
        <f t="shared" si="76"/>
        <v>0.25</v>
      </c>
      <c r="G84" s="1">
        <v>0.25</v>
      </c>
      <c r="H84" s="7">
        <f t="shared" si="70"/>
        <v>0</v>
      </c>
      <c r="S84" s="1" t="s">
        <v>60</v>
      </c>
      <c r="T84" s="1">
        <f t="shared" ref="T84" si="79">T83+C84-H84</f>
        <v>32966.25</v>
      </c>
      <c r="U84" s="1">
        <f t="shared" ref="U84" si="80">C84-R84</f>
        <v>0.25</v>
      </c>
      <c r="V84" s="1" t="s">
        <v>89</v>
      </c>
    </row>
    <row r="85" spans="1:22" x14ac:dyDescent="0.2">
      <c r="C85" s="7"/>
      <c r="H85" s="7"/>
    </row>
    <row r="86" spans="1:22" x14ac:dyDescent="0.2">
      <c r="A86" s="3" t="s">
        <v>32</v>
      </c>
      <c r="B86" s="3"/>
      <c r="C86" s="8">
        <f t="shared" ref="C86:R86" si="81">SUM(C58:C85)</f>
        <v>16710.25</v>
      </c>
      <c r="D86" s="3">
        <f t="shared" si="81"/>
        <v>11252</v>
      </c>
      <c r="E86" s="3">
        <f t="shared" si="81"/>
        <v>4775</v>
      </c>
      <c r="F86" s="3">
        <f t="shared" si="81"/>
        <v>683</v>
      </c>
      <c r="G86" s="3">
        <f t="shared" si="81"/>
        <v>0.25</v>
      </c>
      <c r="H86" s="8">
        <f t="shared" si="81"/>
        <v>2081.0100000000002</v>
      </c>
      <c r="I86" s="3">
        <f t="shared" si="81"/>
        <v>0</v>
      </c>
      <c r="J86" s="3">
        <f t="shared" si="81"/>
        <v>0</v>
      </c>
      <c r="K86" s="3">
        <f t="shared" si="81"/>
        <v>1742</v>
      </c>
      <c r="L86" s="3">
        <f t="shared" si="81"/>
        <v>270</v>
      </c>
      <c r="M86" s="3">
        <f t="shared" si="81"/>
        <v>0</v>
      </c>
      <c r="N86" s="3">
        <f t="shared" si="81"/>
        <v>0</v>
      </c>
      <c r="O86" s="3">
        <f t="shared" si="81"/>
        <v>0</v>
      </c>
      <c r="P86" s="3">
        <f t="shared" si="81"/>
        <v>0</v>
      </c>
      <c r="Q86" s="3">
        <f t="shared" si="81"/>
        <v>0</v>
      </c>
      <c r="R86" s="3">
        <f t="shared" si="81"/>
        <v>69.010000000000005</v>
      </c>
    </row>
    <row r="87" spans="1:22" x14ac:dyDescent="0.2">
      <c r="A87" s="1" t="s">
        <v>34</v>
      </c>
      <c r="C87" s="7"/>
      <c r="H87" s="7"/>
    </row>
    <row r="88" spans="1:22" x14ac:dyDescent="0.2">
      <c r="A88" s="2">
        <v>45386</v>
      </c>
      <c r="B88" s="2" t="s">
        <v>88</v>
      </c>
      <c r="C88" s="7">
        <f t="shared" ref="C88:C97" si="82">SUM(D88:G88)</f>
        <v>247</v>
      </c>
      <c r="D88" s="1">
        <v>197</v>
      </c>
      <c r="F88" s="1">
        <v>50</v>
      </c>
      <c r="H88" s="7">
        <f>SUM(I88:R88)</f>
        <v>0</v>
      </c>
      <c r="S88" s="1" t="s">
        <v>140</v>
      </c>
      <c r="T88" s="1">
        <f>T84+C88-H88</f>
        <v>33213.25</v>
      </c>
      <c r="U88" s="1">
        <f t="shared" ref="U88" si="83">C88-R88</f>
        <v>247</v>
      </c>
    </row>
    <row r="89" spans="1:22" x14ac:dyDescent="0.2">
      <c r="A89" s="2">
        <v>45384</v>
      </c>
      <c r="B89" s="2" t="s">
        <v>88</v>
      </c>
      <c r="C89" s="7">
        <f t="shared" ref="C89:C96" si="84">SUM(D89:G89)</f>
        <v>0</v>
      </c>
      <c r="H89" s="7">
        <f t="shared" ref="H89:H97" si="85">SUM(I89:R89)</f>
        <v>1869</v>
      </c>
      <c r="K89" s="1">
        <v>1079</v>
      </c>
      <c r="L89" s="1">
        <v>790</v>
      </c>
      <c r="S89" s="1" t="s">
        <v>113</v>
      </c>
      <c r="T89" s="1">
        <f t="shared" ref="T89:T96" si="86">T88+C89-H89</f>
        <v>31344.25</v>
      </c>
      <c r="U89" s="1">
        <f t="shared" ref="U89:U96" si="87">C89-R89</f>
        <v>0</v>
      </c>
    </row>
    <row r="90" spans="1:22" x14ac:dyDescent="0.2">
      <c r="A90" s="2">
        <v>45392</v>
      </c>
      <c r="B90" s="2" t="s">
        <v>88</v>
      </c>
      <c r="C90" s="7">
        <f t="shared" si="84"/>
        <v>313</v>
      </c>
      <c r="D90" s="1">
        <v>313</v>
      </c>
      <c r="H90" s="7">
        <f t="shared" si="85"/>
        <v>0</v>
      </c>
      <c r="S90" s="1" t="s">
        <v>141</v>
      </c>
      <c r="T90" s="1">
        <f t="shared" si="86"/>
        <v>31657.25</v>
      </c>
      <c r="U90" s="1">
        <f t="shared" si="87"/>
        <v>313</v>
      </c>
    </row>
    <row r="91" spans="1:22" x14ac:dyDescent="0.2">
      <c r="A91" s="2">
        <v>45393</v>
      </c>
      <c r="B91" s="2" t="s">
        <v>88</v>
      </c>
      <c r="C91" s="7">
        <f t="shared" si="84"/>
        <v>672</v>
      </c>
      <c r="D91" s="1">
        <v>297</v>
      </c>
      <c r="E91" s="1">
        <v>375</v>
      </c>
      <c r="H91" s="7">
        <f t="shared" si="85"/>
        <v>0</v>
      </c>
      <c r="S91" s="1" t="s">
        <v>147</v>
      </c>
      <c r="T91" s="1">
        <f t="shared" si="86"/>
        <v>32329.25</v>
      </c>
      <c r="U91" s="1">
        <f t="shared" si="87"/>
        <v>672</v>
      </c>
    </row>
    <row r="92" spans="1:22" x14ac:dyDescent="0.2">
      <c r="A92" s="2">
        <v>45398</v>
      </c>
      <c r="B92" s="2" t="s">
        <v>88</v>
      </c>
      <c r="C92" s="7">
        <f t="shared" si="84"/>
        <v>215</v>
      </c>
      <c r="D92" s="1">
        <v>215</v>
      </c>
      <c r="H92" s="7">
        <f t="shared" si="85"/>
        <v>0</v>
      </c>
      <c r="S92" s="1" t="s">
        <v>148</v>
      </c>
      <c r="T92" s="1">
        <f t="shared" si="86"/>
        <v>32544.25</v>
      </c>
      <c r="U92" s="1">
        <f t="shared" si="87"/>
        <v>215</v>
      </c>
    </row>
    <row r="93" spans="1:22" x14ac:dyDescent="0.2">
      <c r="A93" s="2">
        <v>45400</v>
      </c>
      <c r="B93" s="2" t="s">
        <v>88</v>
      </c>
      <c r="C93" s="7">
        <f t="shared" si="84"/>
        <v>217</v>
      </c>
      <c r="D93" s="1">
        <v>217</v>
      </c>
      <c r="H93" s="7">
        <f t="shared" si="85"/>
        <v>0</v>
      </c>
      <c r="S93" s="1" t="s">
        <v>149</v>
      </c>
      <c r="T93" s="1">
        <f t="shared" si="86"/>
        <v>32761.25</v>
      </c>
      <c r="U93" s="1">
        <f t="shared" si="87"/>
        <v>217</v>
      </c>
    </row>
    <row r="94" spans="1:22" x14ac:dyDescent="0.2">
      <c r="A94" s="2">
        <v>45407</v>
      </c>
      <c r="B94" s="2" t="s">
        <v>88</v>
      </c>
      <c r="C94" s="7">
        <f t="shared" si="84"/>
        <v>159</v>
      </c>
      <c r="D94" s="1">
        <v>159</v>
      </c>
      <c r="H94" s="7">
        <f t="shared" si="85"/>
        <v>0</v>
      </c>
      <c r="S94" s="1" t="s">
        <v>150</v>
      </c>
      <c r="T94" s="1">
        <f t="shared" si="86"/>
        <v>32920.25</v>
      </c>
      <c r="U94" s="1">
        <f t="shared" si="87"/>
        <v>159</v>
      </c>
    </row>
    <row r="95" spans="1:22" x14ac:dyDescent="0.2">
      <c r="A95" s="2">
        <v>45407</v>
      </c>
      <c r="B95" s="2" t="s">
        <v>88</v>
      </c>
      <c r="C95" s="7">
        <f t="shared" si="84"/>
        <v>354</v>
      </c>
      <c r="D95" s="1">
        <f>354-100</f>
        <v>254</v>
      </c>
      <c r="F95" s="1">
        <v>100</v>
      </c>
      <c r="H95" s="7">
        <f t="shared" si="85"/>
        <v>15.67</v>
      </c>
      <c r="R95" s="1">
        <v>15.67</v>
      </c>
      <c r="S95" s="1" t="s">
        <v>151</v>
      </c>
      <c r="T95" s="1">
        <f t="shared" si="86"/>
        <v>33258.58</v>
      </c>
      <c r="U95" s="1">
        <f t="shared" si="87"/>
        <v>338.33</v>
      </c>
    </row>
    <row r="96" spans="1:22" x14ac:dyDescent="0.2">
      <c r="A96" s="2">
        <v>45412</v>
      </c>
      <c r="B96" s="2" t="s">
        <v>88</v>
      </c>
      <c r="C96" s="7">
        <f t="shared" si="84"/>
        <v>0.28000000000000003</v>
      </c>
      <c r="G96" s="1">
        <v>0.28000000000000003</v>
      </c>
      <c r="H96" s="7">
        <f t="shared" si="85"/>
        <v>0</v>
      </c>
      <c r="S96" s="1" t="s">
        <v>152</v>
      </c>
      <c r="T96" s="1">
        <f t="shared" si="86"/>
        <v>33258.86</v>
      </c>
      <c r="U96" s="1">
        <f t="shared" si="87"/>
        <v>0.28000000000000003</v>
      </c>
      <c r="V96" s="1" t="s">
        <v>89</v>
      </c>
    </row>
    <row r="97" spans="1:22" x14ac:dyDescent="0.2">
      <c r="A97" s="2"/>
      <c r="B97" s="2"/>
      <c r="C97" s="7">
        <f t="shared" si="82"/>
        <v>0</v>
      </c>
      <c r="H97" s="7">
        <f t="shared" si="85"/>
        <v>0</v>
      </c>
      <c r="T97" s="1">
        <f t="shared" ref="T97" si="88">T96+C97-H97</f>
        <v>33258.86</v>
      </c>
      <c r="U97" s="1">
        <f t="shared" ref="U97" si="89">C97-R97</f>
        <v>0</v>
      </c>
    </row>
    <row r="98" spans="1:22" x14ac:dyDescent="0.2">
      <c r="A98" s="2"/>
      <c r="B98" s="2"/>
      <c r="C98" s="7"/>
      <c r="H98" s="7"/>
    </row>
    <row r="99" spans="1:22" x14ac:dyDescent="0.2">
      <c r="A99" s="3" t="s">
        <v>32</v>
      </c>
      <c r="B99" s="3"/>
      <c r="C99" s="8">
        <f t="shared" ref="C99:R99" si="90">SUM(C88:C98)</f>
        <v>2177.2800000000002</v>
      </c>
      <c r="D99" s="3">
        <f t="shared" si="90"/>
        <v>1652</v>
      </c>
      <c r="E99" s="3">
        <f t="shared" si="90"/>
        <v>375</v>
      </c>
      <c r="F99" s="3">
        <f t="shared" si="90"/>
        <v>150</v>
      </c>
      <c r="G99" s="3">
        <f t="shared" si="90"/>
        <v>0.28000000000000003</v>
      </c>
      <c r="H99" s="8">
        <f t="shared" si="90"/>
        <v>1884.67</v>
      </c>
      <c r="I99" s="3">
        <f t="shared" si="90"/>
        <v>0</v>
      </c>
      <c r="J99" s="3">
        <f t="shared" si="90"/>
        <v>0</v>
      </c>
      <c r="K99" s="3">
        <f t="shared" si="90"/>
        <v>1079</v>
      </c>
      <c r="L99" s="3">
        <f t="shared" si="90"/>
        <v>790</v>
      </c>
      <c r="M99" s="3">
        <f t="shared" si="90"/>
        <v>0</v>
      </c>
      <c r="N99" s="3">
        <f t="shared" si="90"/>
        <v>0</v>
      </c>
      <c r="O99" s="3">
        <f t="shared" si="90"/>
        <v>0</v>
      </c>
      <c r="P99" s="3">
        <f t="shared" si="90"/>
        <v>0</v>
      </c>
      <c r="Q99" s="3">
        <f t="shared" si="90"/>
        <v>0</v>
      </c>
      <c r="R99" s="3">
        <f t="shared" si="90"/>
        <v>15.67</v>
      </c>
    </row>
    <row r="100" spans="1:22" x14ac:dyDescent="0.2">
      <c r="A100" s="1" t="s">
        <v>35</v>
      </c>
      <c r="C100" s="7"/>
      <c r="H100" s="7"/>
    </row>
    <row r="101" spans="1:22" x14ac:dyDescent="0.2">
      <c r="A101" s="2">
        <v>45414</v>
      </c>
      <c r="B101" s="2" t="s">
        <v>88</v>
      </c>
      <c r="C101" s="7">
        <f>SUM(D101:G101)</f>
        <v>253</v>
      </c>
      <c r="D101" s="1">
        <v>78</v>
      </c>
      <c r="E101" s="1">
        <v>175</v>
      </c>
      <c r="H101" s="7">
        <f>SUM(I101:R101)</f>
        <v>0</v>
      </c>
      <c r="S101" s="1" t="s">
        <v>159</v>
      </c>
      <c r="T101" s="1">
        <f>T97+C101-H101</f>
        <v>33511.86</v>
      </c>
      <c r="U101" s="1">
        <f t="shared" ref="U101:U108" si="91">C101-R101</f>
        <v>253</v>
      </c>
    </row>
    <row r="102" spans="1:22" x14ac:dyDescent="0.2">
      <c r="A102" s="2">
        <v>45420</v>
      </c>
      <c r="B102" s="2" t="s">
        <v>88</v>
      </c>
      <c r="C102" s="7">
        <f t="shared" ref="C102:C108" si="92">SUM(D102:G102)</f>
        <v>0</v>
      </c>
      <c r="H102" s="7">
        <f t="shared" ref="H102:H108" si="93">SUM(I102:R102)</f>
        <v>1596</v>
      </c>
      <c r="J102" s="1">
        <v>429</v>
      </c>
      <c r="K102" s="1">
        <v>325</v>
      </c>
      <c r="L102" s="1">
        <v>842</v>
      </c>
      <c r="S102" s="1" t="s">
        <v>160</v>
      </c>
      <c r="T102" s="1">
        <f t="shared" ref="T102:T108" si="94">T101+C102-H102</f>
        <v>31915.86</v>
      </c>
      <c r="U102" s="1">
        <f t="shared" si="91"/>
        <v>0</v>
      </c>
    </row>
    <row r="103" spans="1:22" x14ac:dyDescent="0.2">
      <c r="A103" s="2">
        <v>45421</v>
      </c>
      <c r="B103" s="2" t="s">
        <v>88</v>
      </c>
      <c r="C103" s="7">
        <f t="shared" si="92"/>
        <v>177</v>
      </c>
      <c r="D103" s="1">
        <v>177</v>
      </c>
      <c r="H103" s="7">
        <f t="shared" si="93"/>
        <v>0</v>
      </c>
      <c r="S103" s="1" t="s">
        <v>161</v>
      </c>
      <c r="T103" s="1">
        <f t="shared" si="94"/>
        <v>32092.86</v>
      </c>
      <c r="U103" s="1">
        <f t="shared" si="91"/>
        <v>177</v>
      </c>
    </row>
    <row r="104" spans="1:22" x14ac:dyDescent="0.2">
      <c r="A104" s="2">
        <v>45428</v>
      </c>
      <c r="B104" s="2" t="s">
        <v>88</v>
      </c>
      <c r="C104" s="7">
        <f t="shared" si="92"/>
        <v>80</v>
      </c>
      <c r="D104" s="1">
        <v>80</v>
      </c>
      <c r="H104" s="7">
        <f t="shared" si="93"/>
        <v>4.76</v>
      </c>
      <c r="R104" s="1">
        <v>4.76</v>
      </c>
      <c r="S104" s="1" t="s">
        <v>162</v>
      </c>
      <c r="T104" s="1">
        <f t="shared" si="94"/>
        <v>32168.100000000002</v>
      </c>
      <c r="U104" s="1">
        <f t="shared" si="91"/>
        <v>75.239999999999995</v>
      </c>
    </row>
    <row r="105" spans="1:22" x14ac:dyDescent="0.2">
      <c r="A105" s="2">
        <v>45432</v>
      </c>
      <c r="B105" s="2" t="s">
        <v>88</v>
      </c>
      <c r="C105" s="7">
        <f t="shared" si="92"/>
        <v>177</v>
      </c>
      <c r="D105" s="1">
        <v>177</v>
      </c>
      <c r="H105" s="7">
        <f t="shared" si="93"/>
        <v>0</v>
      </c>
      <c r="S105" s="1" t="s">
        <v>163</v>
      </c>
      <c r="T105" s="1">
        <f t="shared" si="94"/>
        <v>32345.100000000002</v>
      </c>
      <c r="U105" s="1">
        <f t="shared" si="91"/>
        <v>177</v>
      </c>
    </row>
    <row r="106" spans="1:22" x14ac:dyDescent="0.2">
      <c r="A106" s="2">
        <v>45432</v>
      </c>
      <c r="B106" s="2" t="s">
        <v>88</v>
      </c>
      <c r="C106" s="7">
        <f t="shared" si="92"/>
        <v>0</v>
      </c>
      <c r="H106" s="7">
        <f t="shared" si="93"/>
        <v>232</v>
      </c>
      <c r="O106" s="1">
        <v>232</v>
      </c>
      <c r="S106" s="1" t="s">
        <v>164</v>
      </c>
      <c r="T106" s="1">
        <f t="shared" si="94"/>
        <v>32113.100000000002</v>
      </c>
      <c r="U106" s="1">
        <f t="shared" si="91"/>
        <v>0</v>
      </c>
    </row>
    <row r="107" spans="1:22" x14ac:dyDescent="0.2">
      <c r="A107" s="2">
        <v>45442</v>
      </c>
      <c r="B107" s="2" t="s">
        <v>88</v>
      </c>
      <c r="C107" s="7">
        <f t="shared" si="92"/>
        <v>820</v>
      </c>
      <c r="D107" s="1">
        <v>395</v>
      </c>
      <c r="E107" s="1">
        <v>400</v>
      </c>
      <c r="F107" s="1">
        <v>25</v>
      </c>
      <c r="H107" s="7">
        <f t="shared" si="93"/>
        <v>0</v>
      </c>
      <c r="S107" s="1" t="s">
        <v>169</v>
      </c>
      <c r="T107" s="1">
        <f t="shared" si="94"/>
        <v>32933.100000000006</v>
      </c>
      <c r="U107" s="1">
        <f t="shared" si="91"/>
        <v>820</v>
      </c>
    </row>
    <row r="108" spans="1:22" x14ac:dyDescent="0.2">
      <c r="A108" s="2">
        <v>45443</v>
      </c>
      <c r="B108" s="2" t="s">
        <v>88</v>
      </c>
      <c r="C108" s="7">
        <f t="shared" si="92"/>
        <v>0.3</v>
      </c>
      <c r="G108" s="1">
        <v>0.3</v>
      </c>
      <c r="H108" s="7">
        <f t="shared" si="93"/>
        <v>0</v>
      </c>
      <c r="S108" s="1" t="s">
        <v>165</v>
      </c>
      <c r="T108" s="1">
        <f t="shared" si="94"/>
        <v>32933.400000000009</v>
      </c>
      <c r="U108" s="1">
        <f t="shared" si="91"/>
        <v>0.3</v>
      </c>
      <c r="V108" s="1" t="s">
        <v>89</v>
      </c>
    </row>
    <row r="109" spans="1:22" x14ac:dyDescent="0.2">
      <c r="C109" s="7"/>
      <c r="H109" s="7"/>
    </row>
    <row r="110" spans="1:22" x14ac:dyDescent="0.2">
      <c r="A110" s="3" t="s">
        <v>32</v>
      </c>
      <c r="B110" s="3"/>
      <c r="C110" s="8">
        <f t="shared" ref="C110:R110" si="95">SUM(C101:C109)</f>
        <v>1507.3</v>
      </c>
      <c r="D110" s="3">
        <f t="shared" si="95"/>
        <v>907</v>
      </c>
      <c r="E110" s="3">
        <f t="shared" si="95"/>
        <v>575</v>
      </c>
      <c r="F110" s="3">
        <f t="shared" si="95"/>
        <v>25</v>
      </c>
      <c r="G110" s="3">
        <f t="shared" si="95"/>
        <v>0.3</v>
      </c>
      <c r="H110" s="8">
        <f t="shared" si="95"/>
        <v>1832.76</v>
      </c>
      <c r="I110" s="3">
        <f t="shared" si="95"/>
        <v>0</v>
      </c>
      <c r="J110" s="3">
        <f t="shared" si="95"/>
        <v>429</v>
      </c>
      <c r="K110" s="3">
        <f t="shared" si="95"/>
        <v>325</v>
      </c>
      <c r="L110" s="3">
        <f t="shared" si="95"/>
        <v>842</v>
      </c>
      <c r="M110" s="3">
        <f t="shared" si="95"/>
        <v>0</v>
      </c>
      <c r="N110" s="3">
        <f t="shared" si="95"/>
        <v>0</v>
      </c>
      <c r="O110" s="3">
        <f t="shared" si="95"/>
        <v>232</v>
      </c>
      <c r="P110" s="3">
        <f t="shared" si="95"/>
        <v>0</v>
      </c>
      <c r="Q110" s="3">
        <f t="shared" si="95"/>
        <v>0</v>
      </c>
      <c r="R110" s="3">
        <f t="shared" si="95"/>
        <v>4.76</v>
      </c>
    </row>
    <row r="111" spans="1:22" x14ac:dyDescent="0.2">
      <c r="A111" s="1" t="s">
        <v>36</v>
      </c>
      <c r="C111" s="7"/>
      <c r="H111" s="7"/>
    </row>
    <row r="112" spans="1:22" x14ac:dyDescent="0.2">
      <c r="A112" s="2">
        <v>45444</v>
      </c>
      <c r="B112" s="2"/>
      <c r="C112" s="7">
        <f t="shared" ref="C112:C113" si="96">SUM(D112:G112)</f>
        <v>0</v>
      </c>
      <c r="H112" s="7">
        <f>SUM(I112:R112)</f>
        <v>0</v>
      </c>
      <c r="T112" s="1">
        <f>T108</f>
        <v>32933.400000000009</v>
      </c>
      <c r="U112" s="1">
        <f t="shared" ref="U112:U114" si="97">C112-R112</f>
        <v>0</v>
      </c>
    </row>
    <row r="113" spans="1:22" x14ac:dyDescent="0.2">
      <c r="A113" s="2">
        <v>45448</v>
      </c>
      <c r="B113" s="2" t="s">
        <v>88</v>
      </c>
      <c r="C113" s="7">
        <f t="shared" si="96"/>
        <v>705</v>
      </c>
      <c r="D113" s="1">
        <v>530</v>
      </c>
      <c r="E113" s="1">
        <v>175</v>
      </c>
      <c r="H113" s="7">
        <f>SUM(I113:R113)</f>
        <v>0</v>
      </c>
      <c r="S113" s="1" t="s">
        <v>170</v>
      </c>
      <c r="T113" s="1">
        <f t="shared" ref="T113:T114" si="98">T112+C113-H113</f>
        <v>33638.400000000009</v>
      </c>
      <c r="U113" s="1">
        <f t="shared" si="97"/>
        <v>705</v>
      </c>
    </row>
    <row r="114" spans="1:22" x14ac:dyDescent="0.2">
      <c r="A114" s="2">
        <v>45451</v>
      </c>
      <c r="B114" s="2" t="s">
        <v>88</v>
      </c>
      <c r="C114" s="7">
        <f t="shared" ref="C114:C121" si="99">SUM(D114:G114)</f>
        <v>0</v>
      </c>
      <c r="H114" s="7">
        <f t="shared" ref="H114:H121" si="100">SUM(I114:R114)</f>
        <v>1323</v>
      </c>
      <c r="J114" s="1">
        <v>338</v>
      </c>
      <c r="K114" s="1">
        <v>299</v>
      </c>
      <c r="L114" s="1">
        <v>686</v>
      </c>
      <c r="S114" s="1" t="s">
        <v>166</v>
      </c>
      <c r="T114" s="1">
        <f t="shared" si="98"/>
        <v>32315.400000000009</v>
      </c>
      <c r="U114" s="1">
        <f t="shared" si="97"/>
        <v>0</v>
      </c>
    </row>
    <row r="115" spans="1:22" x14ac:dyDescent="0.2">
      <c r="A115" s="2">
        <v>45452</v>
      </c>
      <c r="B115" s="2" t="s">
        <v>88</v>
      </c>
      <c r="C115" s="7">
        <f t="shared" si="99"/>
        <v>0</v>
      </c>
      <c r="H115" s="7">
        <f t="shared" si="100"/>
        <v>394.49</v>
      </c>
      <c r="Q115" s="1">
        <v>394.49</v>
      </c>
      <c r="S115" s="1" t="s">
        <v>167</v>
      </c>
      <c r="T115" s="1">
        <f t="shared" ref="T115:T121" si="101">T114+C115-H115</f>
        <v>31920.910000000007</v>
      </c>
      <c r="U115" s="1">
        <f t="shared" ref="U115:U121" si="102">C115-R115</f>
        <v>0</v>
      </c>
    </row>
    <row r="116" spans="1:22" x14ac:dyDescent="0.2">
      <c r="A116" s="2">
        <v>45452</v>
      </c>
      <c r="B116" s="2" t="s">
        <v>88</v>
      </c>
      <c r="C116" s="7">
        <f t="shared" si="99"/>
        <v>0</v>
      </c>
      <c r="H116" s="7">
        <f t="shared" si="100"/>
        <v>116</v>
      </c>
      <c r="Q116" s="1">
        <v>116</v>
      </c>
      <c r="S116" s="1" t="s">
        <v>168</v>
      </c>
      <c r="T116" s="1">
        <f t="shared" si="101"/>
        <v>31804.910000000007</v>
      </c>
      <c r="U116" s="1">
        <f t="shared" si="102"/>
        <v>0</v>
      </c>
    </row>
    <row r="117" spans="1:22" x14ac:dyDescent="0.2">
      <c r="A117" s="2">
        <v>45453</v>
      </c>
      <c r="B117" s="2" t="s">
        <v>88</v>
      </c>
      <c r="C117" s="7">
        <f t="shared" si="99"/>
        <v>949</v>
      </c>
      <c r="D117" s="1">
        <v>471</v>
      </c>
      <c r="E117" s="1">
        <v>225</v>
      </c>
      <c r="F117" s="1">
        <v>253</v>
      </c>
      <c r="H117" s="7">
        <f t="shared" si="100"/>
        <v>0</v>
      </c>
      <c r="S117" s="1" t="s">
        <v>171</v>
      </c>
      <c r="T117" s="1">
        <f t="shared" si="101"/>
        <v>32753.910000000007</v>
      </c>
      <c r="U117" s="1">
        <f t="shared" si="102"/>
        <v>949</v>
      </c>
    </row>
    <row r="118" spans="1:22" x14ac:dyDescent="0.2">
      <c r="A118" s="2">
        <v>45454</v>
      </c>
      <c r="B118" s="2" t="s">
        <v>88</v>
      </c>
      <c r="C118" s="7">
        <f t="shared" si="99"/>
        <v>520</v>
      </c>
      <c r="D118" s="1">
        <v>295</v>
      </c>
      <c r="E118" s="1">
        <v>225</v>
      </c>
      <c r="F118" s="1">
        <v>0</v>
      </c>
      <c r="H118" s="7">
        <f t="shared" si="100"/>
        <v>0</v>
      </c>
      <c r="S118" s="1" t="s">
        <v>172</v>
      </c>
      <c r="T118" s="1">
        <f t="shared" si="101"/>
        <v>33273.910000000003</v>
      </c>
      <c r="U118" s="1">
        <f t="shared" si="102"/>
        <v>520</v>
      </c>
    </row>
    <row r="119" spans="1:22" x14ac:dyDescent="0.2">
      <c r="A119" s="2">
        <v>45460</v>
      </c>
      <c r="B119" s="2" t="s">
        <v>88</v>
      </c>
      <c r="C119" s="7">
        <f t="shared" si="99"/>
        <v>137</v>
      </c>
      <c r="D119" s="1">
        <v>137</v>
      </c>
      <c r="H119" s="7">
        <f t="shared" si="100"/>
        <v>0</v>
      </c>
      <c r="S119" s="1" t="s">
        <v>173</v>
      </c>
      <c r="T119" s="1">
        <f t="shared" si="101"/>
        <v>33410.910000000003</v>
      </c>
      <c r="U119" s="1">
        <f t="shared" si="102"/>
        <v>137</v>
      </c>
    </row>
    <row r="120" spans="1:22" x14ac:dyDescent="0.2">
      <c r="A120" s="2">
        <v>45461</v>
      </c>
      <c r="B120" s="2" t="s">
        <v>88</v>
      </c>
      <c r="C120" s="7">
        <f t="shared" si="99"/>
        <v>177</v>
      </c>
      <c r="D120" s="1">
        <v>118</v>
      </c>
      <c r="F120" s="1">
        <v>59</v>
      </c>
      <c r="H120" s="7">
        <f t="shared" si="100"/>
        <v>0</v>
      </c>
      <c r="S120" s="1" t="s">
        <v>174</v>
      </c>
      <c r="T120" s="1">
        <f t="shared" si="101"/>
        <v>33587.910000000003</v>
      </c>
      <c r="U120" s="1">
        <f t="shared" si="102"/>
        <v>177</v>
      </c>
    </row>
    <row r="121" spans="1:22" x14ac:dyDescent="0.2">
      <c r="A121" s="2">
        <v>45468</v>
      </c>
      <c r="B121" s="2" t="s">
        <v>88</v>
      </c>
      <c r="C121" s="7">
        <f t="shared" si="99"/>
        <v>0</v>
      </c>
      <c r="H121" s="7">
        <f t="shared" si="100"/>
        <v>2661.04</v>
      </c>
      <c r="I121" s="1">
        <v>2661.04</v>
      </c>
      <c r="S121" s="1" t="s">
        <v>175</v>
      </c>
      <c r="T121" s="1">
        <f t="shared" si="101"/>
        <v>30926.870000000003</v>
      </c>
      <c r="U121" s="1">
        <f t="shared" si="102"/>
        <v>0</v>
      </c>
    </row>
    <row r="122" spans="1:22" x14ac:dyDescent="0.2">
      <c r="A122" s="2">
        <v>45469</v>
      </c>
      <c r="B122" s="2" t="s">
        <v>88</v>
      </c>
      <c r="C122" s="7">
        <f t="shared" ref="C122" si="103">SUM(D122:G122)</f>
        <v>85</v>
      </c>
      <c r="D122" s="1">
        <v>80</v>
      </c>
      <c r="F122" s="1">
        <v>5</v>
      </c>
      <c r="H122" s="7">
        <f t="shared" ref="H122" si="104">SUM(I122:R122)</f>
        <v>0</v>
      </c>
      <c r="S122" s="1" t="s">
        <v>176</v>
      </c>
      <c r="T122" s="1">
        <f t="shared" ref="T122" si="105">T121+C122-H122</f>
        <v>31011.870000000003</v>
      </c>
      <c r="U122" s="1">
        <f t="shared" ref="U122" si="106">C122-R122</f>
        <v>85</v>
      </c>
    </row>
    <row r="123" spans="1:22" x14ac:dyDescent="0.2">
      <c r="A123" s="2">
        <v>45473</v>
      </c>
      <c r="B123" s="2" t="s">
        <v>88</v>
      </c>
      <c r="C123" s="7">
        <f t="shared" ref="C123" si="107">SUM(D123:G123)</f>
        <v>0.25</v>
      </c>
      <c r="G123" s="1">
        <v>0.25</v>
      </c>
      <c r="H123" s="7">
        <f t="shared" ref="H123" si="108">SUM(I123:R123)</f>
        <v>0</v>
      </c>
      <c r="S123" s="1" t="s">
        <v>177</v>
      </c>
      <c r="T123" s="1">
        <f t="shared" ref="T123" si="109">T122+C123-H123</f>
        <v>31012.120000000003</v>
      </c>
      <c r="U123" s="1">
        <f t="shared" ref="U123" si="110">C123-R123</f>
        <v>0.25</v>
      </c>
      <c r="V123" s="1" t="s">
        <v>89</v>
      </c>
    </row>
    <row r="124" spans="1:22" x14ac:dyDescent="0.2">
      <c r="A124" s="2"/>
      <c r="B124" s="2"/>
      <c r="C124" s="7"/>
      <c r="H124" s="7"/>
    </row>
    <row r="125" spans="1:22" x14ac:dyDescent="0.2">
      <c r="A125" s="3" t="s">
        <v>32</v>
      </c>
      <c r="B125" s="3"/>
      <c r="C125" s="8">
        <f>SUM(C112:C124)</f>
        <v>2573.25</v>
      </c>
      <c r="D125" s="3">
        <f t="shared" ref="D125" si="111">SUM(D112:D124)</f>
        <v>1631</v>
      </c>
      <c r="E125" s="3">
        <f t="shared" ref="E125:F125" si="112">SUM(E112:E124)</f>
        <v>625</v>
      </c>
      <c r="F125" s="3">
        <f t="shared" si="112"/>
        <v>317</v>
      </c>
      <c r="G125" s="3">
        <f t="shared" ref="G125" si="113">SUM(G112:G124)</f>
        <v>0.25</v>
      </c>
      <c r="H125" s="8">
        <f t="shared" ref="H125" si="114">SUM(H112:H124)</f>
        <v>4494.53</v>
      </c>
      <c r="I125" s="3">
        <f t="shared" ref="I125:J125" si="115">SUM(I112:I124)</f>
        <v>2661.04</v>
      </c>
      <c r="J125" s="3">
        <f t="shared" si="115"/>
        <v>338</v>
      </c>
      <c r="K125" s="3">
        <f t="shared" ref="K125" si="116">SUM(K112:K124)</f>
        <v>299</v>
      </c>
      <c r="L125" s="3">
        <f t="shared" ref="L125:O125" si="117">SUM(L112:L124)</f>
        <v>686</v>
      </c>
      <c r="M125" s="3">
        <f t="shared" ref="M125:N125" si="118">SUM(M112:M124)</f>
        <v>0</v>
      </c>
      <c r="N125" s="3">
        <f t="shared" si="118"/>
        <v>0</v>
      </c>
      <c r="O125" s="3">
        <f t="shared" si="117"/>
        <v>0</v>
      </c>
      <c r="P125" s="3">
        <f t="shared" ref="P125" si="119">SUM(P112:P124)</f>
        <v>0</v>
      </c>
      <c r="Q125" s="3">
        <f t="shared" ref="Q125" si="120">SUM(Q112:Q124)</f>
        <v>510.49</v>
      </c>
      <c r="R125" s="3">
        <f t="shared" ref="R125" si="121">SUM(R112:R124)</f>
        <v>0</v>
      </c>
    </row>
    <row r="126" spans="1:22" x14ac:dyDescent="0.2">
      <c r="A126" s="1" t="s">
        <v>37</v>
      </c>
      <c r="C126" s="7"/>
      <c r="H126" s="7"/>
    </row>
    <row r="127" spans="1:22" x14ac:dyDescent="0.2">
      <c r="A127" s="2">
        <v>45474</v>
      </c>
      <c r="B127" s="2" t="s">
        <v>88</v>
      </c>
      <c r="C127" s="7">
        <f>SUM(D127:G127)</f>
        <v>79</v>
      </c>
      <c r="D127" s="1">
        <v>59</v>
      </c>
      <c r="F127" s="1">
        <v>20</v>
      </c>
      <c r="H127" s="7">
        <f>SUM(I127:R127)</f>
        <v>0</v>
      </c>
      <c r="S127" s="1" t="s">
        <v>177</v>
      </c>
      <c r="T127" s="1">
        <f>T123+C127-H127</f>
        <v>31091.120000000003</v>
      </c>
      <c r="U127" s="1">
        <f t="shared" ref="U127" si="122">C127-R127</f>
        <v>79</v>
      </c>
    </row>
    <row r="128" spans="1:22" x14ac:dyDescent="0.2">
      <c r="A128" s="2">
        <v>45476</v>
      </c>
      <c r="B128" s="2" t="s">
        <v>88</v>
      </c>
      <c r="C128" s="7">
        <f t="shared" ref="C128:C133" si="123">SUM(D128:G128)</f>
        <v>0</v>
      </c>
      <c r="H128" s="7">
        <f t="shared" ref="H128:H133" si="124">SUM(I128:R128)</f>
        <v>790</v>
      </c>
      <c r="K128" s="1">
        <v>455</v>
      </c>
      <c r="L128" s="1">
        <v>335</v>
      </c>
      <c r="S128" s="1" t="s">
        <v>178</v>
      </c>
      <c r="T128" s="1">
        <f t="shared" ref="T128:T133" si="125">T127+C128-H128</f>
        <v>30301.120000000003</v>
      </c>
      <c r="U128" s="1">
        <f t="shared" ref="U128:U133" si="126">C128-R128</f>
        <v>0</v>
      </c>
    </row>
    <row r="129" spans="1:22" x14ac:dyDescent="0.2">
      <c r="A129" s="2">
        <v>45476</v>
      </c>
      <c r="B129" s="2" t="s">
        <v>88</v>
      </c>
      <c r="C129" s="7">
        <f t="shared" si="123"/>
        <v>0</v>
      </c>
      <c r="H129" s="7">
        <f t="shared" si="124"/>
        <v>367.5</v>
      </c>
      <c r="M129" s="1">
        <v>367.5</v>
      </c>
      <c r="S129" s="1" t="s">
        <v>179</v>
      </c>
      <c r="T129" s="1">
        <f t="shared" si="125"/>
        <v>29933.620000000003</v>
      </c>
      <c r="U129" s="1">
        <f t="shared" si="126"/>
        <v>0</v>
      </c>
    </row>
    <row r="130" spans="1:22" x14ac:dyDescent="0.2">
      <c r="A130" s="2">
        <v>45482</v>
      </c>
      <c r="B130" s="2" t="s">
        <v>88</v>
      </c>
      <c r="C130" s="7">
        <f t="shared" si="123"/>
        <v>195</v>
      </c>
      <c r="D130" s="1">
        <v>195</v>
      </c>
      <c r="H130" s="7">
        <f t="shared" si="124"/>
        <v>0</v>
      </c>
      <c r="S130" s="1" t="s">
        <v>180</v>
      </c>
      <c r="T130" s="1">
        <f t="shared" si="125"/>
        <v>30128.620000000003</v>
      </c>
      <c r="U130" s="1">
        <f t="shared" si="126"/>
        <v>195</v>
      </c>
    </row>
    <row r="131" spans="1:22" x14ac:dyDescent="0.2">
      <c r="A131" s="2">
        <v>45488</v>
      </c>
      <c r="B131" s="2" t="s">
        <v>88</v>
      </c>
      <c r="C131" s="7">
        <f t="shared" si="123"/>
        <v>428</v>
      </c>
      <c r="D131" s="1">
        <v>58</v>
      </c>
      <c r="E131" s="1">
        <v>175</v>
      </c>
      <c r="F131" s="1">
        <v>195</v>
      </c>
      <c r="H131" s="7">
        <f t="shared" si="124"/>
        <v>0</v>
      </c>
      <c r="S131" s="1" t="s">
        <v>181</v>
      </c>
      <c r="T131" s="1">
        <f t="shared" si="125"/>
        <v>30556.620000000003</v>
      </c>
      <c r="U131" s="1">
        <f t="shared" si="126"/>
        <v>428</v>
      </c>
    </row>
    <row r="132" spans="1:22" x14ac:dyDescent="0.2">
      <c r="A132" s="2">
        <v>45496</v>
      </c>
      <c r="B132" s="2" t="s">
        <v>88</v>
      </c>
      <c r="C132" s="7">
        <f t="shared" si="123"/>
        <v>116</v>
      </c>
      <c r="D132" s="1">
        <v>116</v>
      </c>
      <c r="H132" s="7">
        <f t="shared" si="124"/>
        <v>0</v>
      </c>
      <c r="S132" s="1" t="s">
        <v>182</v>
      </c>
      <c r="T132" s="1">
        <f t="shared" si="125"/>
        <v>30672.620000000003</v>
      </c>
      <c r="U132" s="1">
        <f t="shared" si="126"/>
        <v>116</v>
      </c>
    </row>
    <row r="133" spans="1:22" x14ac:dyDescent="0.2">
      <c r="A133" s="2">
        <v>45504</v>
      </c>
      <c r="B133" s="2" t="s">
        <v>88</v>
      </c>
      <c r="C133" s="7">
        <f t="shared" si="123"/>
        <v>0.26</v>
      </c>
      <c r="G133" s="1">
        <v>0.26</v>
      </c>
      <c r="H133" s="7">
        <f t="shared" si="124"/>
        <v>0</v>
      </c>
      <c r="S133" s="1" t="s">
        <v>60</v>
      </c>
      <c r="T133" s="1">
        <f t="shared" si="125"/>
        <v>30672.880000000001</v>
      </c>
      <c r="U133" s="1">
        <f t="shared" si="126"/>
        <v>0.26</v>
      </c>
      <c r="V133" s="1" t="s">
        <v>89</v>
      </c>
    </row>
    <row r="134" spans="1:22" x14ac:dyDescent="0.2">
      <c r="C134" s="7"/>
      <c r="H134" s="7"/>
    </row>
    <row r="135" spans="1:22" x14ac:dyDescent="0.2">
      <c r="A135" s="3" t="s">
        <v>32</v>
      </c>
      <c r="B135" s="3"/>
      <c r="C135" s="8">
        <f t="shared" ref="C135:R135" si="127">SUM(C127:C134)</f>
        <v>818.26</v>
      </c>
      <c r="D135" s="3">
        <f t="shared" si="127"/>
        <v>428</v>
      </c>
      <c r="E135" s="3">
        <f t="shared" si="127"/>
        <v>175</v>
      </c>
      <c r="F135" s="3">
        <f t="shared" si="127"/>
        <v>215</v>
      </c>
      <c r="G135" s="3">
        <f t="shared" si="127"/>
        <v>0.26</v>
      </c>
      <c r="H135" s="8">
        <f t="shared" si="127"/>
        <v>1157.5</v>
      </c>
      <c r="I135" s="3">
        <f t="shared" si="127"/>
        <v>0</v>
      </c>
      <c r="J135" s="3">
        <f t="shared" si="127"/>
        <v>0</v>
      </c>
      <c r="K135" s="3">
        <f t="shared" si="127"/>
        <v>455</v>
      </c>
      <c r="L135" s="3">
        <f t="shared" si="127"/>
        <v>335</v>
      </c>
      <c r="M135" s="3">
        <f t="shared" si="127"/>
        <v>367.5</v>
      </c>
      <c r="N135" s="3">
        <f t="shared" si="127"/>
        <v>0</v>
      </c>
      <c r="O135" s="3">
        <f t="shared" si="127"/>
        <v>0</v>
      </c>
      <c r="P135" s="3">
        <f t="shared" si="127"/>
        <v>0</v>
      </c>
      <c r="Q135" s="3">
        <f t="shared" si="127"/>
        <v>0</v>
      </c>
      <c r="R135" s="3">
        <f t="shared" si="127"/>
        <v>0</v>
      </c>
    </row>
    <row r="136" spans="1:22" x14ac:dyDescent="0.2">
      <c r="A136" s="1" t="s">
        <v>38</v>
      </c>
      <c r="C136" s="7"/>
      <c r="H136" s="7"/>
    </row>
    <row r="137" spans="1:22" x14ac:dyDescent="0.2">
      <c r="A137" s="2">
        <v>45508</v>
      </c>
      <c r="B137" s="2" t="s">
        <v>88</v>
      </c>
      <c r="C137" s="7">
        <f t="shared" ref="C137" si="128">SUM(D137:G137)</f>
        <v>0</v>
      </c>
      <c r="H137" s="7">
        <f>SUM(I137:R137)</f>
        <v>439</v>
      </c>
      <c r="K137" s="1">
        <v>299</v>
      </c>
      <c r="L137" s="1">
        <v>140</v>
      </c>
      <c r="S137" s="1" t="s">
        <v>183</v>
      </c>
      <c r="T137" s="1">
        <f>T133+C137-H137</f>
        <v>30233.88</v>
      </c>
      <c r="U137" s="1">
        <f t="shared" ref="U137" si="129">C137-R137</f>
        <v>0</v>
      </c>
    </row>
    <row r="138" spans="1:22" x14ac:dyDescent="0.2">
      <c r="A138" s="2">
        <v>45508</v>
      </c>
      <c r="B138" s="2" t="s">
        <v>88</v>
      </c>
      <c r="C138" s="7">
        <f t="shared" ref="C138:C142" si="130">SUM(D138:G138)</f>
        <v>0</v>
      </c>
      <c r="H138" s="7">
        <f t="shared" ref="H138:H142" si="131">SUM(I138:R138)</f>
        <v>245</v>
      </c>
      <c r="M138" s="1">
        <v>245</v>
      </c>
      <c r="S138" s="1" t="s">
        <v>184</v>
      </c>
      <c r="T138" s="1">
        <f t="shared" ref="T138:T142" si="132">T137+C138-H138</f>
        <v>29988.880000000001</v>
      </c>
      <c r="U138" s="1">
        <f t="shared" ref="U138:U142" si="133">C138-R138</f>
        <v>0</v>
      </c>
    </row>
    <row r="139" spans="1:22" x14ac:dyDescent="0.2">
      <c r="A139" s="2">
        <v>45518</v>
      </c>
      <c r="B139" s="2" t="s">
        <v>88</v>
      </c>
      <c r="C139" s="7">
        <f t="shared" si="130"/>
        <v>1006</v>
      </c>
      <c r="D139" s="1">
        <f>39+20+39+20+20+39+58+20+39+58+20+39+20</f>
        <v>431</v>
      </c>
      <c r="E139" s="1">
        <f>225+175+175</f>
        <v>575</v>
      </c>
      <c r="H139" s="7">
        <f t="shared" si="131"/>
        <v>42.95</v>
      </c>
      <c r="R139" s="1">
        <v>42.95</v>
      </c>
      <c r="S139" s="1" t="s">
        <v>185</v>
      </c>
      <c r="T139" s="1">
        <f t="shared" si="132"/>
        <v>30951.93</v>
      </c>
      <c r="U139" s="1">
        <f t="shared" si="133"/>
        <v>963.05</v>
      </c>
    </row>
    <row r="140" spans="1:22" x14ac:dyDescent="0.2">
      <c r="A140" s="2">
        <v>45518</v>
      </c>
      <c r="B140" s="2" t="s">
        <v>88</v>
      </c>
      <c r="C140" s="7">
        <f t="shared" si="130"/>
        <v>99</v>
      </c>
      <c r="D140" s="1">
        <v>99</v>
      </c>
      <c r="H140" s="7">
        <f t="shared" si="131"/>
        <v>0</v>
      </c>
      <c r="S140" s="1" t="s">
        <v>186</v>
      </c>
      <c r="T140" s="1">
        <f t="shared" si="132"/>
        <v>31050.93</v>
      </c>
      <c r="U140" s="1">
        <f t="shared" si="133"/>
        <v>99</v>
      </c>
    </row>
    <row r="141" spans="1:22" x14ac:dyDescent="0.2">
      <c r="A141" s="2">
        <v>45526</v>
      </c>
      <c r="B141" s="2" t="s">
        <v>88</v>
      </c>
      <c r="C141" s="7">
        <f t="shared" si="130"/>
        <v>175</v>
      </c>
      <c r="E141" s="1">
        <v>175</v>
      </c>
      <c r="H141" s="7">
        <f t="shared" si="131"/>
        <v>0</v>
      </c>
      <c r="S141" s="1" t="s">
        <v>187</v>
      </c>
      <c r="T141" s="1">
        <f t="shared" si="132"/>
        <v>31225.93</v>
      </c>
      <c r="U141" s="1">
        <f t="shared" si="133"/>
        <v>175</v>
      </c>
    </row>
    <row r="142" spans="1:22" x14ac:dyDescent="0.2">
      <c r="A142" s="2">
        <v>45535</v>
      </c>
      <c r="B142" s="2" t="s">
        <v>88</v>
      </c>
      <c r="C142" s="7">
        <f t="shared" si="130"/>
        <v>0.28000000000000003</v>
      </c>
      <c r="G142" s="1">
        <v>0.28000000000000003</v>
      </c>
      <c r="H142" s="7">
        <f t="shared" si="131"/>
        <v>0</v>
      </c>
      <c r="S142" s="1" t="s">
        <v>60</v>
      </c>
      <c r="T142" s="1">
        <f t="shared" si="132"/>
        <v>31226.21</v>
      </c>
      <c r="U142" s="1">
        <f t="shared" si="133"/>
        <v>0.28000000000000003</v>
      </c>
      <c r="V142" s="1" t="s">
        <v>89</v>
      </c>
    </row>
    <row r="143" spans="1:22" x14ac:dyDescent="0.2">
      <c r="A143" s="2"/>
      <c r="B143" s="2"/>
      <c r="C143" s="7"/>
      <c r="H143" s="7"/>
    </row>
    <row r="144" spans="1:22" x14ac:dyDescent="0.2">
      <c r="A144" s="3" t="s">
        <v>32</v>
      </c>
      <c r="B144" s="3"/>
      <c r="C144" s="8">
        <f t="shared" ref="C144:R144" si="134">SUM(C137:C143)</f>
        <v>1280.28</v>
      </c>
      <c r="D144" s="3">
        <f t="shared" si="134"/>
        <v>530</v>
      </c>
      <c r="E144" s="3">
        <f t="shared" si="134"/>
        <v>750</v>
      </c>
      <c r="F144" s="3">
        <f t="shared" si="134"/>
        <v>0</v>
      </c>
      <c r="G144" s="3">
        <f t="shared" si="134"/>
        <v>0.28000000000000003</v>
      </c>
      <c r="H144" s="8">
        <f t="shared" si="134"/>
        <v>726.95</v>
      </c>
      <c r="I144" s="3">
        <f t="shared" si="134"/>
        <v>0</v>
      </c>
      <c r="J144" s="3">
        <f t="shared" si="134"/>
        <v>0</v>
      </c>
      <c r="K144" s="3">
        <f t="shared" si="134"/>
        <v>299</v>
      </c>
      <c r="L144" s="3">
        <f t="shared" si="134"/>
        <v>140</v>
      </c>
      <c r="M144" s="3">
        <f t="shared" si="134"/>
        <v>245</v>
      </c>
      <c r="N144" s="3">
        <f t="shared" si="134"/>
        <v>0</v>
      </c>
      <c r="O144" s="3">
        <f t="shared" si="134"/>
        <v>0</v>
      </c>
      <c r="P144" s="3">
        <f t="shared" si="134"/>
        <v>0</v>
      </c>
      <c r="Q144" s="3">
        <f t="shared" si="134"/>
        <v>0</v>
      </c>
      <c r="R144" s="3">
        <f t="shared" si="134"/>
        <v>42.95</v>
      </c>
    </row>
    <row r="145" spans="1:22" x14ac:dyDescent="0.2">
      <c r="A145" s="1" t="s">
        <v>39</v>
      </c>
      <c r="C145" s="7"/>
      <c r="H145" s="7"/>
    </row>
    <row r="146" spans="1:22" x14ac:dyDescent="0.2">
      <c r="A146" s="2">
        <v>45543</v>
      </c>
      <c r="B146" s="2" t="s">
        <v>88</v>
      </c>
      <c r="C146" s="7">
        <f>SUM(D146:G146)</f>
        <v>0</v>
      </c>
      <c r="H146" s="7">
        <f>SUM(I146:R146)</f>
        <v>166</v>
      </c>
      <c r="K146" s="1">
        <v>156</v>
      </c>
      <c r="L146" s="1">
        <v>10</v>
      </c>
      <c r="S146" s="1" t="s">
        <v>188</v>
      </c>
      <c r="T146" s="1">
        <f>T142+C146-H146</f>
        <v>31060.21</v>
      </c>
      <c r="U146" s="1">
        <f t="shared" ref="U146" si="135">C146-R146</f>
        <v>0</v>
      </c>
    </row>
    <row r="147" spans="1:22" x14ac:dyDescent="0.2">
      <c r="A147" s="2">
        <v>45546</v>
      </c>
      <c r="B147" s="2" t="s">
        <v>88</v>
      </c>
      <c r="C147" s="7">
        <f t="shared" ref="C147:C149" si="136">SUM(D147:G147)</f>
        <v>58</v>
      </c>
      <c r="D147" s="1">
        <v>58</v>
      </c>
      <c r="H147" s="7">
        <f t="shared" ref="H147:H149" si="137">SUM(I147:R147)</f>
        <v>0</v>
      </c>
      <c r="S147" s="1" t="s">
        <v>189</v>
      </c>
      <c r="T147" s="1">
        <f t="shared" ref="T147:T149" si="138">T146+C147-H147</f>
        <v>31118.21</v>
      </c>
      <c r="U147" s="1">
        <f t="shared" ref="U147:U149" si="139">C147-R147</f>
        <v>58</v>
      </c>
    </row>
    <row r="148" spans="1:22" x14ac:dyDescent="0.2">
      <c r="A148" s="2">
        <v>45554</v>
      </c>
      <c r="B148" s="2" t="s">
        <v>88</v>
      </c>
      <c r="C148" s="7">
        <f t="shared" si="136"/>
        <v>59</v>
      </c>
      <c r="D148" s="1">
        <v>59</v>
      </c>
      <c r="H148" s="7">
        <f t="shared" si="137"/>
        <v>0</v>
      </c>
      <c r="S148" s="1" t="s">
        <v>190</v>
      </c>
      <c r="T148" s="1">
        <f t="shared" si="138"/>
        <v>31177.21</v>
      </c>
      <c r="U148" s="1">
        <f t="shared" si="139"/>
        <v>59</v>
      </c>
    </row>
    <row r="149" spans="1:22" x14ac:dyDescent="0.2">
      <c r="A149" s="2">
        <v>45565</v>
      </c>
      <c r="B149" s="2" t="s">
        <v>88</v>
      </c>
      <c r="C149" s="7">
        <f t="shared" si="136"/>
        <v>0.24</v>
      </c>
      <c r="G149" s="1">
        <v>0.24</v>
      </c>
      <c r="H149" s="7">
        <f t="shared" si="137"/>
        <v>0</v>
      </c>
      <c r="S149" s="1" t="s">
        <v>60</v>
      </c>
      <c r="T149" s="1">
        <f t="shared" si="138"/>
        <v>31177.45</v>
      </c>
      <c r="U149" s="1">
        <f t="shared" si="139"/>
        <v>0.24</v>
      </c>
      <c r="V149" s="1" t="s">
        <v>192</v>
      </c>
    </row>
    <row r="150" spans="1:22" x14ac:dyDescent="0.2">
      <c r="A150" s="2"/>
      <c r="B150" s="2"/>
      <c r="C150" s="7"/>
      <c r="H150" s="7"/>
    </row>
    <row r="151" spans="1:22" x14ac:dyDescent="0.2">
      <c r="A151" s="3" t="s">
        <v>32</v>
      </c>
      <c r="B151" s="3"/>
      <c r="C151" s="8">
        <f t="shared" ref="C151:R151" si="140">SUM(C146:C150)</f>
        <v>117.24</v>
      </c>
      <c r="D151" s="3">
        <f t="shared" si="140"/>
        <v>117</v>
      </c>
      <c r="E151" s="3">
        <f t="shared" si="140"/>
        <v>0</v>
      </c>
      <c r="F151" s="3">
        <f t="shared" si="140"/>
        <v>0</v>
      </c>
      <c r="G151" s="3">
        <f t="shared" si="140"/>
        <v>0.24</v>
      </c>
      <c r="H151" s="8">
        <f t="shared" si="140"/>
        <v>166</v>
      </c>
      <c r="I151" s="3">
        <f t="shared" si="140"/>
        <v>0</v>
      </c>
      <c r="J151" s="3">
        <f t="shared" si="140"/>
        <v>0</v>
      </c>
      <c r="K151" s="3">
        <f t="shared" si="140"/>
        <v>156</v>
      </c>
      <c r="L151" s="3">
        <f t="shared" si="140"/>
        <v>10</v>
      </c>
      <c r="M151" s="3">
        <f t="shared" si="140"/>
        <v>0</v>
      </c>
      <c r="N151" s="3">
        <f t="shared" si="140"/>
        <v>0</v>
      </c>
      <c r="O151" s="3">
        <f t="shared" si="140"/>
        <v>0</v>
      </c>
      <c r="P151" s="3">
        <f t="shared" si="140"/>
        <v>0</v>
      </c>
      <c r="Q151" s="3">
        <f t="shared" si="140"/>
        <v>0</v>
      </c>
      <c r="R151" s="3">
        <f t="shared" si="140"/>
        <v>0</v>
      </c>
    </row>
    <row r="152" spans="1:22" x14ac:dyDescent="0.2">
      <c r="A152" s="1" t="s">
        <v>40</v>
      </c>
      <c r="C152" s="7"/>
      <c r="H152" s="7"/>
    </row>
    <row r="153" spans="1:22" x14ac:dyDescent="0.2">
      <c r="A153" s="2">
        <v>45566</v>
      </c>
      <c r="B153" s="2" t="s">
        <v>88</v>
      </c>
      <c r="C153" s="7">
        <f t="shared" ref="C153" si="141">SUM(D153:G153)</f>
        <v>0</v>
      </c>
      <c r="H153" s="7">
        <f>SUM(I153:R153)</f>
        <v>116</v>
      </c>
      <c r="Q153" s="1">
        <v>116</v>
      </c>
      <c r="S153" s="1" t="s">
        <v>191</v>
      </c>
      <c r="T153" s="1">
        <f>T149+C153-H153</f>
        <v>31061.45</v>
      </c>
      <c r="U153" s="1">
        <f t="shared" ref="U153:U154" si="142">C153-R153</f>
        <v>0</v>
      </c>
    </row>
    <row r="154" spans="1:22" x14ac:dyDescent="0.2">
      <c r="A154" s="2">
        <v>45579</v>
      </c>
      <c r="B154" s="2" t="s">
        <v>88</v>
      </c>
      <c r="C154" s="7">
        <f t="shared" ref="C154" si="143">SUM(D154:G154)</f>
        <v>877</v>
      </c>
      <c r="D154" s="1">
        <f>20+58+58+58+58</f>
        <v>252</v>
      </c>
      <c r="E154" s="1">
        <f>225+225+175</f>
        <v>625</v>
      </c>
      <c r="H154" s="7">
        <f t="shared" ref="H154" si="144">SUM(I154:R154)</f>
        <v>34.51</v>
      </c>
      <c r="R154" s="1">
        <v>34.51</v>
      </c>
      <c r="S154" s="1" t="s">
        <v>197</v>
      </c>
      <c r="T154" s="1">
        <f t="shared" ref="T154" si="145">T153+C154-H154</f>
        <v>31903.940000000002</v>
      </c>
      <c r="U154" s="1">
        <f t="shared" si="142"/>
        <v>842.49</v>
      </c>
    </row>
    <row r="155" spans="1:22" x14ac:dyDescent="0.2">
      <c r="A155" s="2">
        <v>45580</v>
      </c>
      <c r="B155" s="2" t="s">
        <v>88</v>
      </c>
      <c r="C155" s="7">
        <f t="shared" ref="C155:C166" si="146">SUM(D155:G155)</f>
        <v>39</v>
      </c>
      <c r="D155" s="1">
        <v>39</v>
      </c>
      <c r="H155" s="7">
        <f t="shared" ref="H155:H166" si="147">SUM(I155:R155)</f>
        <v>0</v>
      </c>
      <c r="S155" s="1" t="s">
        <v>193</v>
      </c>
      <c r="T155" s="1">
        <f t="shared" ref="T155:T166" si="148">T154+C155-H155</f>
        <v>31942.940000000002</v>
      </c>
      <c r="U155" s="1">
        <f t="shared" ref="U155:U166" si="149">C155-R155</f>
        <v>39</v>
      </c>
    </row>
    <row r="156" spans="1:22" x14ac:dyDescent="0.2">
      <c r="A156" s="2">
        <v>45582</v>
      </c>
      <c r="B156" s="2" t="s">
        <v>88</v>
      </c>
      <c r="C156" s="7">
        <f t="shared" ref="C156:C157" si="150">SUM(D156:G156)</f>
        <v>-175</v>
      </c>
      <c r="E156" s="1">
        <v>-175</v>
      </c>
      <c r="H156" s="7">
        <f t="shared" ref="H156:H157" si="151">SUM(I156:R156)</f>
        <v>0</v>
      </c>
      <c r="S156" s="1" t="s">
        <v>203</v>
      </c>
      <c r="T156" s="1">
        <f t="shared" si="148"/>
        <v>31767.940000000002</v>
      </c>
      <c r="U156" s="1">
        <f t="shared" si="149"/>
        <v>-175</v>
      </c>
    </row>
    <row r="157" spans="1:22" x14ac:dyDescent="0.2">
      <c r="A157" s="2">
        <v>45582</v>
      </c>
      <c r="B157" s="2" t="s">
        <v>88</v>
      </c>
      <c r="C157" s="7">
        <f t="shared" si="150"/>
        <v>-175</v>
      </c>
      <c r="E157" s="1">
        <v>-175</v>
      </c>
      <c r="H157" s="7">
        <f t="shared" si="151"/>
        <v>0</v>
      </c>
      <c r="S157" s="1" t="s">
        <v>203</v>
      </c>
      <c r="T157" s="1">
        <f t="shared" si="148"/>
        <v>31592.940000000002</v>
      </c>
      <c r="U157" s="1">
        <f t="shared" si="149"/>
        <v>-175</v>
      </c>
    </row>
    <row r="158" spans="1:22" x14ac:dyDescent="0.2">
      <c r="A158" s="2">
        <v>45586</v>
      </c>
      <c r="B158" s="2" t="s">
        <v>88</v>
      </c>
      <c r="C158" s="7">
        <f t="shared" si="146"/>
        <v>273</v>
      </c>
      <c r="D158" s="1">
        <v>98</v>
      </c>
      <c r="E158" s="1">
        <v>175</v>
      </c>
      <c r="H158" s="7">
        <f t="shared" si="147"/>
        <v>0</v>
      </c>
      <c r="S158" s="1" t="s">
        <v>194</v>
      </c>
      <c r="T158" s="1">
        <f t="shared" si="148"/>
        <v>31865.940000000002</v>
      </c>
      <c r="U158" s="1">
        <f t="shared" si="149"/>
        <v>273</v>
      </c>
    </row>
    <row r="159" spans="1:22" x14ac:dyDescent="0.2">
      <c r="A159" s="2">
        <v>45589</v>
      </c>
      <c r="B159" s="2" t="s">
        <v>88</v>
      </c>
      <c r="C159" s="7">
        <f t="shared" si="146"/>
        <v>139</v>
      </c>
      <c r="D159" s="1">
        <v>139</v>
      </c>
      <c r="H159" s="7">
        <f t="shared" si="147"/>
        <v>0</v>
      </c>
      <c r="S159" s="1" t="s">
        <v>195</v>
      </c>
      <c r="T159" s="1">
        <f t="shared" si="148"/>
        <v>32004.940000000002</v>
      </c>
      <c r="U159" s="1">
        <f t="shared" si="149"/>
        <v>139</v>
      </c>
    </row>
    <row r="160" spans="1:22" x14ac:dyDescent="0.2">
      <c r="A160" s="2">
        <v>45589</v>
      </c>
      <c r="B160" s="2" t="s">
        <v>88</v>
      </c>
      <c r="C160" s="7">
        <f t="shared" si="146"/>
        <v>282</v>
      </c>
      <c r="D160" s="1">
        <v>277</v>
      </c>
      <c r="F160" s="1">
        <v>5</v>
      </c>
      <c r="H160" s="7">
        <f t="shared" si="147"/>
        <v>0</v>
      </c>
      <c r="S160" s="1" t="s">
        <v>196</v>
      </c>
      <c r="T160" s="1">
        <f t="shared" si="148"/>
        <v>32286.940000000002</v>
      </c>
      <c r="U160" s="1">
        <f t="shared" si="149"/>
        <v>282</v>
      </c>
    </row>
    <row r="161" spans="1:22" x14ac:dyDescent="0.2">
      <c r="A161" s="2">
        <v>45589</v>
      </c>
      <c r="B161" s="2" t="s">
        <v>88</v>
      </c>
      <c r="C161" s="7">
        <f t="shared" si="146"/>
        <v>179</v>
      </c>
      <c r="D161" s="1">
        <f>20+39+20+20+20+20+20+20</f>
        <v>179</v>
      </c>
      <c r="H161" s="7">
        <f t="shared" si="147"/>
        <v>10.18</v>
      </c>
      <c r="R161" s="1">
        <v>10.18</v>
      </c>
      <c r="S161" s="1" t="s">
        <v>198</v>
      </c>
      <c r="T161" s="1">
        <f t="shared" si="148"/>
        <v>32455.760000000002</v>
      </c>
      <c r="U161" s="1">
        <f t="shared" si="149"/>
        <v>168.82</v>
      </c>
    </row>
    <row r="162" spans="1:22" x14ac:dyDescent="0.2">
      <c r="A162" s="2">
        <v>45592</v>
      </c>
      <c r="B162" s="2" t="s">
        <v>88</v>
      </c>
      <c r="C162" s="7">
        <f t="shared" si="146"/>
        <v>0</v>
      </c>
      <c r="H162" s="7">
        <f t="shared" si="147"/>
        <v>2778.05</v>
      </c>
      <c r="I162" s="1">
        <v>2778.05</v>
      </c>
      <c r="S162" s="1" t="s">
        <v>199</v>
      </c>
      <c r="T162" s="1">
        <f t="shared" si="148"/>
        <v>29677.710000000003</v>
      </c>
      <c r="U162" s="1">
        <f t="shared" si="149"/>
        <v>0</v>
      </c>
    </row>
    <row r="163" spans="1:22" x14ac:dyDescent="0.2">
      <c r="A163" s="2">
        <v>45592</v>
      </c>
      <c r="B163" s="2" t="s">
        <v>88</v>
      </c>
      <c r="C163" s="7">
        <f t="shared" si="146"/>
        <v>0</v>
      </c>
      <c r="H163" s="7">
        <f t="shared" si="147"/>
        <v>907</v>
      </c>
      <c r="K163" s="1">
        <v>312</v>
      </c>
      <c r="L163" s="1">
        <v>595</v>
      </c>
      <c r="S163" s="1" t="s">
        <v>200</v>
      </c>
      <c r="T163" s="1">
        <f t="shared" si="148"/>
        <v>28770.710000000003</v>
      </c>
      <c r="U163" s="1">
        <f t="shared" si="149"/>
        <v>0</v>
      </c>
    </row>
    <row r="164" spans="1:22" x14ac:dyDescent="0.2">
      <c r="A164" s="2">
        <v>45592</v>
      </c>
      <c r="B164" s="2" t="s">
        <v>88</v>
      </c>
      <c r="C164" s="7">
        <f t="shared" si="146"/>
        <v>0</v>
      </c>
      <c r="H164" s="7">
        <f t="shared" si="147"/>
        <v>227.5</v>
      </c>
      <c r="M164" s="1">
        <f>105+122.5</f>
        <v>227.5</v>
      </c>
      <c r="S164" s="1" t="s">
        <v>201</v>
      </c>
      <c r="T164" s="1">
        <f t="shared" si="148"/>
        <v>28543.210000000003</v>
      </c>
      <c r="U164" s="1">
        <f t="shared" si="149"/>
        <v>0</v>
      </c>
    </row>
    <row r="165" spans="1:22" x14ac:dyDescent="0.2">
      <c r="A165" s="2">
        <v>45594</v>
      </c>
      <c r="B165" s="2" t="s">
        <v>88</v>
      </c>
      <c r="C165" s="7">
        <f t="shared" si="146"/>
        <v>739</v>
      </c>
      <c r="D165" s="1">
        <v>689</v>
      </c>
      <c r="F165" s="1">
        <v>50</v>
      </c>
      <c r="H165" s="7">
        <f t="shared" si="147"/>
        <v>0</v>
      </c>
      <c r="S165" s="1" t="s">
        <v>202</v>
      </c>
      <c r="T165" s="1">
        <f t="shared" si="148"/>
        <v>29282.210000000003</v>
      </c>
      <c r="U165" s="1">
        <f t="shared" si="149"/>
        <v>739</v>
      </c>
    </row>
    <row r="166" spans="1:22" x14ac:dyDescent="0.2">
      <c r="A166" s="2">
        <v>45596</v>
      </c>
      <c r="B166" s="2" t="s">
        <v>88</v>
      </c>
      <c r="C166" s="7">
        <f t="shared" si="146"/>
        <v>0.26</v>
      </c>
      <c r="G166" s="1">
        <v>0.26</v>
      </c>
      <c r="H166" s="7">
        <f t="shared" si="147"/>
        <v>0</v>
      </c>
      <c r="T166" s="1">
        <f t="shared" si="148"/>
        <v>29282.47</v>
      </c>
      <c r="U166" s="1">
        <f t="shared" si="149"/>
        <v>0.26</v>
      </c>
      <c r="V166" s="1" t="s">
        <v>89</v>
      </c>
    </row>
    <row r="167" spans="1:22" x14ac:dyDescent="0.2">
      <c r="A167" s="2"/>
      <c r="B167" s="2"/>
      <c r="C167" s="7"/>
      <c r="H167" s="7"/>
    </row>
    <row r="168" spans="1:22" x14ac:dyDescent="0.2">
      <c r="A168" s="3" t="s">
        <v>32</v>
      </c>
      <c r="B168" s="3"/>
      <c r="C168" s="8">
        <f t="shared" ref="C168:R168" si="152">SUM(C153:C167)</f>
        <v>2178.2600000000002</v>
      </c>
      <c r="D168" s="3">
        <f t="shared" si="152"/>
        <v>1673</v>
      </c>
      <c r="E168" s="3">
        <f t="shared" si="152"/>
        <v>450</v>
      </c>
      <c r="F168" s="3">
        <f t="shared" si="152"/>
        <v>55</v>
      </c>
      <c r="G168" s="3">
        <f t="shared" si="152"/>
        <v>0.26</v>
      </c>
      <c r="H168" s="8">
        <f t="shared" si="152"/>
        <v>4073.2400000000002</v>
      </c>
      <c r="I168" s="3">
        <f t="shared" si="152"/>
        <v>2778.05</v>
      </c>
      <c r="J168" s="3">
        <f t="shared" si="152"/>
        <v>0</v>
      </c>
      <c r="K168" s="3">
        <f t="shared" si="152"/>
        <v>312</v>
      </c>
      <c r="L168" s="3">
        <f t="shared" si="152"/>
        <v>595</v>
      </c>
      <c r="M168" s="3">
        <f t="shared" si="152"/>
        <v>227.5</v>
      </c>
      <c r="N168" s="3">
        <f t="shared" si="152"/>
        <v>0</v>
      </c>
      <c r="O168" s="3">
        <f t="shared" si="152"/>
        <v>0</v>
      </c>
      <c r="P168" s="3">
        <f t="shared" si="152"/>
        <v>0</v>
      </c>
      <c r="Q168" s="3">
        <f t="shared" si="152"/>
        <v>116</v>
      </c>
      <c r="R168" s="3">
        <f t="shared" si="152"/>
        <v>44.69</v>
      </c>
    </row>
    <row r="169" spans="1:22" x14ac:dyDescent="0.2">
      <c r="A169" s="1" t="s">
        <v>41</v>
      </c>
      <c r="C169" s="7"/>
      <c r="H169" s="7"/>
    </row>
    <row r="170" spans="1:22" x14ac:dyDescent="0.2">
      <c r="A170" s="2">
        <v>45607</v>
      </c>
      <c r="B170" s="2" t="s">
        <v>88</v>
      </c>
      <c r="C170" s="7">
        <f>SUM(D170:G170)</f>
        <v>0</v>
      </c>
      <c r="H170" s="7">
        <f>SUM(I170:R170)</f>
        <v>200</v>
      </c>
      <c r="O170" s="1">
        <v>200</v>
      </c>
      <c r="S170" s="1" t="s">
        <v>205</v>
      </c>
      <c r="T170" s="1">
        <f>T166+C170-H170</f>
        <v>29082.47</v>
      </c>
      <c r="U170" s="1">
        <f t="shared" ref="U170" si="153">C170-R170</f>
        <v>0</v>
      </c>
    </row>
    <row r="171" spans="1:22" x14ac:dyDescent="0.2">
      <c r="A171" s="2">
        <v>45607</v>
      </c>
      <c r="B171" s="2" t="s">
        <v>88</v>
      </c>
      <c r="C171" s="7">
        <f t="shared" ref="C171:C177" si="154">SUM(D171:G171)</f>
        <v>0</v>
      </c>
      <c r="H171" s="7">
        <f t="shared" ref="H171:H177" si="155">SUM(I171:R171)</f>
        <v>2489.4</v>
      </c>
      <c r="K171" s="1">
        <v>1985.4</v>
      </c>
      <c r="L171" s="1">
        <v>504</v>
      </c>
      <c r="S171" s="1" t="s">
        <v>204</v>
      </c>
      <c r="T171" s="1">
        <f t="shared" ref="T171" si="156">T170+C171-H171</f>
        <v>26593.07</v>
      </c>
      <c r="U171" s="1">
        <f t="shared" ref="U171" si="157">C171-R171</f>
        <v>0</v>
      </c>
    </row>
    <row r="172" spans="1:22" x14ac:dyDescent="0.2">
      <c r="A172" s="2">
        <v>45607</v>
      </c>
      <c r="B172" s="2" t="s">
        <v>88</v>
      </c>
      <c r="C172" s="7">
        <f t="shared" si="154"/>
        <v>394</v>
      </c>
      <c r="D172" s="1">
        <v>316</v>
      </c>
      <c r="F172" s="1">
        <v>78</v>
      </c>
      <c r="H172" s="7">
        <f t="shared" si="155"/>
        <v>0</v>
      </c>
      <c r="S172" s="1" t="s">
        <v>206</v>
      </c>
      <c r="T172" s="1">
        <f t="shared" ref="T172:T177" si="158">T171+C172-H172</f>
        <v>26987.07</v>
      </c>
      <c r="U172" s="1">
        <f t="shared" ref="U172:U177" si="159">C172-R172</f>
        <v>394</v>
      </c>
    </row>
    <row r="173" spans="1:22" x14ac:dyDescent="0.2">
      <c r="A173" s="2">
        <v>45608</v>
      </c>
      <c r="B173" s="2" t="s">
        <v>88</v>
      </c>
      <c r="C173" s="7">
        <f t="shared" si="154"/>
        <v>40</v>
      </c>
      <c r="D173" s="1">
        <v>40</v>
      </c>
      <c r="H173" s="7">
        <f t="shared" si="155"/>
        <v>2.38</v>
      </c>
      <c r="R173" s="1">
        <v>2.38</v>
      </c>
      <c r="S173" s="1" t="s">
        <v>207</v>
      </c>
      <c r="T173" s="1">
        <f t="shared" si="158"/>
        <v>27024.69</v>
      </c>
      <c r="U173" s="1">
        <f t="shared" si="159"/>
        <v>37.619999999999997</v>
      </c>
    </row>
    <row r="174" spans="1:22" x14ac:dyDescent="0.2">
      <c r="A174" s="2">
        <v>45608</v>
      </c>
      <c r="B174" s="2" t="s">
        <v>88</v>
      </c>
      <c r="C174" s="7">
        <f t="shared" ref="C174" si="160">SUM(D174:G174)</f>
        <v>175</v>
      </c>
      <c r="E174" s="1">
        <v>175</v>
      </c>
      <c r="H174" s="7"/>
      <c r="S174" s="1" t="s">
        <v>212</v>
      </c>
      <c r="T174" s="1">
        <f t="shared" si="158"/>
        <v>27199.69</v>
      </c>
      <c r="U174" s="1">
        <f t="shared" si="159"/>
        <v>175</v>
      </c>
    </row>
    <row r="175" spans="1:22" x14ac:dyDescent="0.2">
      <c r="A175" s="2">
        <v>45610</v>
      </c>
      <c r="B175" s="2" t="s">
        <v>88</v>
      </c>
      <c r="C175" s="7">
        <f t="shared" si="154"/>
        <v>322</v>
      </c>
      <c r="D175" s="1">
        <v>97</v>
      </c>
      <c r="E175" s="1">
        <v>225</v>
      </c>
      <c r="H175" s="7">
        <f t="shared" si="155"/>
        <v>0</v>
      </c>
      <c r="S175" s="1" t="s">
        <v>208</v>
      </c>
      <c r="T175" s="1">
        <f t="shared" si="158"/>
        <v>27521.69</v>
      </c>
      <c r="U175" s="1">
        <f t="shared" si="159"/>
        <v>322</v>
      </c>
    </row>
    <row r="176" spans="1:22" x14ac:dyDescent="0.2">
      <c r="A176" s="2">
        <v>45623</v>
      </c>
      <c r="B176" s="2" t="s">
        <v>88</v>
      </c>
      <c r="C176" s="7">
        <f t="shared" si="154"/>
        <v>117</v>
      </c>
      <c r="D176" s="1">
        <v>97</v>
      </c>
      <c r="F176" s="1">
        <v>20</v>
      </c>
      <c r="H176" s="7">
        <f t="shared" si="155"/>
        <v>0</v>
      </c>
      <c r="S176" s="1" t="s">
        <v>209</v>
      </c>
      <c r="T176" s="1">
        <f t="shared" si="158"/>
        <v>27638.69</v>
      </c>
      <c r="U176" s="1">
        <f t="shared" si="159"/>
        <v>117</v>
      </c>
    </row>
    <row r="177" spans="1:22" x14ac:dyDescent="0.2">
      <c r="A177" s="2">
        <v>45625</v>
      </c>
      <c r="B177" s="2" t="s">
        <v>88</v>
      </c>
      <c r="C177" s="7">
        <f t="shared" si="154"/>
        <v>0.25</v>
      </c>
      <c r="G177" s="1">
        <v>0.25</v>
      </c>
      <c r="H177" s="7">
        <f t="shared" si="155"/>
        <v>0</v>
      </c>
      <c r="S177" s="1" t="s">
        <v>60</v>
      </c>
      <c r="T177" s="1">
        <f t="shared" si="158"/>
        <v>27638.94</v>
      </c>
      <c r="U177" s="1">
        <f t="shared" si="159"/>
        <v>0.25</v>
      </c>
      <c r="V177" s="1" t="s">
        <v>89</v>
      </c>
    </row>
    <row r="178" spans="1:22" x14ac:dyDescent="0.2">
      <c r="C178" s="7"/>
      <c r="H178" s="7"/>
    </row>
    <row r="179" spans="1:22" x14ac:dyDescent="0.2">
      <c r="A179" s="3" t="s">
        <v>32</v>
      </c>
      <c r="B179" s="3"/>
      <c r="C179" s="8">
        <f t="shared" ref="C179:R179" si="161">SUM(C170:C178)</f>
        <v>1048.25</v>
      </c>
      <c r="D179" s="3">
        <f t="shared" si="161"/>
        <v>550</v>
      </c>
      <c r="E179" s="3">
        <f t="shared" si="161"/>
        <v>400</v>
      </c>
      <c r="F179" s="3">
        <f t="shared" si="161"/>
        <v>98</v>
      </c>
      <c r="G179" s="3">
        <f t="shared" si="161"/>
        <v>0.25</v>
      </c>
      <c r="H179" s="8">
        <f t="shared" si="161"/>
        <v>2691.78</v>
      </c>
      <c r="I179" s="3">
        <f t="shared" si="161"/>
        <v>0</v>
      </c>
      <c r="J179" s="3">
        <f t="shared" si="161"/>
        <v>0</v>
      </c>
      <c r="K179" s="3">
        <f t="shared" si="161"/>
        <v>1985.4</v>
      </c>
      <c r="L179" s="3">
        <f t="shared" si="161"/>
        <v>504</v>
      </c>
      <c r="M179" s="3">
        <f t="shared" si="161"/>
        <v>0</v>
      </c>
      <c r="N179" s="3">
        <f t="shared" si="161"/>
        <v>0</v>
      </c>
      <c r="O179" s="3">
        <f t="shared" si="161"/>
        <v>200</v>
      </c>
      <c r="P179" s="3">
        <f t="shared" si="161"/>
        <v>0</v>
      </c>
      <c r="Q179" s="3">
        <f t="shared" si="161"/>
        <v>0</v>
      </c>
      <c r="R179" s="3">
        <f t="shared" si="161"/>
        <v>2.38</v>
      </c>
    </row>
    <row r="180" spans="1:22" x14ac:dyDescent="0.2">
      <c r="A180" s="1" t="s">
        <v>42</v>
      </c>
      <c r="C180" s="7"/>
      <c r="H180" s="7"/>
    </row>
    <row r="181" spans="1:22" x14ac:dyDescent="0.2">
      <c r="A181" s="2">
        <v>45634</v>
      </c>
      <c r="B181" s="2" t="s">
        <v>88</v>
      </c>
      <c r="C181" s="7">
        <f t="shared" ref="C181" si="162">SUM(D181:G181)</f>
        <v>0</v>
      </c>
      <c r="H181" s="7">
        <f>SUM(I181:R181)</f>
        <v>735</v>
      </c>
      <c r="M181" s="1">
        <f>122.5+612.5</f>
        <v>735</v>
      </c>
      <c r="S181" s="1" t="s">
        <v>210</v>
      </c>
      <c r="T181" s="1">
        <f>T177+C181-H181</f>
        <v>26903.94</v>
      </c>
      <c r="U181" s="1">
        <f t="shared" ref="U181" si="163">C181-R181</f>
        <v>0</v>
      </c>
    </row>
    <row r="182" spans="1:22" x14ac:dyDescent="0.2">
      <c r="A182" s="2">
        <v>45634</v>
      </c>
      <c r="B182" s="2" t="s">
        <v>88</v>
      </c>
      <c r="C182" s="7">
        <f t="shared" ref="C182:C191" si="164">SUM(D182:G182)</f>
        <v>0</v>
      </c>
      <c r="H182" s="7">
        <f t="shared" ref="H182:H191" si="165">SUM(I182:R182)</f>
        <v>1427</v>
      </c>
      <c r="J182" s="1">
        <v>663</v>
      </c>
      <c r="K182" s="1">
        <v>234</v>
      </c>
      <c r="L182" s="1">
        <v>530</v>
      </c>
      <c r="S182" s="1" t="s">
        <v>211</v>
      </c>
      <c r="T182" s="1">
        <f t="shared" ref="T182:T185" si="166">T181+C182-H182</f>
        <v>25476.94</v>
      </c>
      <c r="U182" s="1">
        <f t="shared" ref="U182:U185" si="167">C182-R182</f>
        <v>0</v>
      </c>
    </row>
    <row r="183" spans="1:22" x14ac:dyDescent="0.2">
      <c r="A183" s="2">
        <v>45635</v>
      </c>
      <c r="B183" s="2" t="s">
        <v>88</v>
      </c>
      <c r="C183" s="7">
        <f t="shared" si="164"/>
        <v>529</v>
      </c>
      <c r="D183" s="1">
        <v>79</v>
      </c>
      <c r="E183" s="1">
        <v>450</v>
      </c>
      <c r="H183" s="7">
        <f t="shared" si="165"/>
        <v>0</v>
      </c>
      <c r="S183" s="1" t="s">
        <v>213</v>
      </c>
      <c r="T183" s="1">
        <f t="shared" si="166"/>
        <v>26005.94</v>
      </c>
      <c r="U183" s="1">
        <f t="shared" si="167"/>
        <v>529</v>
      </c>
    </row>
    <row r="184" spans="1:22" x14ac:dyDescent="0.2">
      <c r="A184" s="2">
        <v>45640</v>
      </c>
      <c r="B184" s="2" t="s">
        <v>88</v>
      </c>
      <c r="C184" s="7">
        <f t="shared" si="164"/>
        <v>0</v>
      </c>
      <c r="H184" s="7">
        <f t="shared" si="165"/>
        <v>100</v>
      </c>
      <c r="O184" s="1">
        <v>100</v>
      </c>
      <c r="S184" s="1" t="s">
        <v>214</v>
      </c>
      <c r="T184" s="1">
        <f t="shared" si="166"/>
        <v>25905.94</v>
      </c>
      <c r="U184" s="1">
        <f t="shared" si="167"/>
        <v>0</v>
      </c>
    </row>
    <row r="185" spans="1:22" x14ac:dyDescent="0.2">
      <c r="A185" s="2">
        <v>45640</v>
      </c>
      <c r="B185" s="2" t="s">
        <v>88</v>
      </c>
      <c r="C185" s="7">
        <f t="shared" si="164"/>
        <v>0</v>
      </c>
      <c r="H185" s="7">
        <f t="shared" si="165"/>
        <v>90</v>
      </c>
      <c r="N185" s="1">
        <v>90</v>
      </c>
      <c r="S185" s="1" t="s">
        <v>215</v>
      </c>
      <c r="T185" s="1">
        <f t="shared" si="166"/>
        <v>25815.94</v>
      </c>
      <c r="U185" s="1">
        <f t="shared" si="167"/>
        <v>0</v>
      </c>
    </row>
    <row r="186" spans="1:22" x14ac:dyDescent="0.2">
      <c r="A186" s="2">
        <v>45645</v>
      </c>
      <c r="B186" s="2" t="s">
        <v>88</v>
      </c>
      <c r="C186" s="7">
        <f t="shared" ref="C186" si="168">SUM(D186:G186)</f>
        <v>155</v>
      </c>
      <c r="D186" s="1">
        <v>116</v>
      </c>
      <c r="F186" s="1">
        <v>39</v>
      </c>
      <c r="H186" s="7">
        <f t="shared" ref="H186" si="169">SUM(I186:R186)</f>
        <v>0</v>
      </c>
      <c r="S186" s="1" t="s">
        <v>218</v>
      </c>
      <c r="T186" s="1">
        <f t="shared" ref="T186:T191" si="170">T185+C186-H186</f>
        <v>25970.94</v>
      </c>
      <c r="U186" s="1">
        <f t="shared" ref="U186:U191" si="171">C186-R186</f>
        <v>155</v>
      </c>
    </row>
    <row r="187" spans="1:22" x14ac:dyDescent="0.2">
      <c r="A187" s="2">
        <v>45647</v>
      </c>
      <c r="B187" s="2" t="s">
        <v>88</v>
      </c>
      <c r="C187" s="7">
        <f t="shared" si="164"/>
        <v>0</v>
      </c>
      <c r="H187" s="7">
        <f t="shared" si="165"/>
        <v>230</v>
      </c>
      <c r="P187" s="1">
        <v>230</v>
      </c>
      <c r="S187" s="1" t="s">
        <v>216</v>
      </c>
      <c r="T187" s="1">
        <f t="shared" si="170"/>
        <v>25740.94</v>
      </c>
      <c r="U187" s="1">
        <f t="shared" si="171"/>
        <v>0</v>
      </c>
    </row>
    <row r="188" spans="1:22" x14ac:dyDescent="0.2">
      <c r="A188" s="2">
        <v>45647</v>
      </c>
      <c r="B188" s="2"/>
      <c r="C188" s="7">
        <f t="shared" si="164"/>
        <v>0</v>
      </c>
      <c r="H188" s="7">
        <f t="shared" si="165"/>
        <v>1454</v>
      </c>
      <c r="P188" s="1">
        <v>1454</v>
      </c>
      <c r="S188" s="1" t="s">
        <v>217</v>
      </c>
      <c r="T188" s="1">
        <f t="shared" si="170"/>
        <v>24286.94</v>
      </c>
      <c r="U188" s="1">
        <f t="shared" si="171"/>
        <v>0</v>
      </c>
    </row>
    <row r="189" spans="1:22" x14ac:dyDescent="0.2">
      <c r="A189" s="2">
        <v>45647</v>
      </c>
      <c r="B189" s="2" t="s">
        <v>88</v>
      </c>
      <c r="C189" s="7">
        <f t="shared" si="164"/>
        <v>0</v>
      </c>
      <c r="H189" s="7">
        <f t="shared" si="165"/>
        <v>1390</v>
      </c>
      <c r="I189" s="1">
        <v>1390</v>
      </c>
      <c r="S189" s="1" t="s">
        <v>175</v>
      </c>
      <c r="T189" s="1">
        <f t="shared" si="170"/>
        <v>22896.94</v>
      </c>
      <c r="U189" s="1">
        <f t="shared" si="171"/>
        <v>0</v>
      </c>
    </row>
    <row r="190" spans="1:22" x14ac:dyDescent="0.2">
      <c r="A190" s="2">
        <v>45647</v>
      </c>
      <c r="B190" s="2"/>
      <c r="C190" s="7">
        <f t="shared" si="164"/>
        <v>0</v>
      </c>
      <c r="H190" s="7">
        <f t="shared" si="165"/>
        <v>523.69000000000005</v>
      </c>
      <c r="I190" s="1">
        <v>523.69000000000005</v>
      </c>
      <c r="S190" s="1" t="s">
        <v>219</v>
      </c>
      <c r="T190" s="1">
        <f t="shared" si="170"/>
        <v>22373.25</v>
      </c>
      <c r="U190" s="1">
        <f t="shared" si="171"/>
        <v>0</v>
      </c>
    </row>
    <row r="191" spans="1:22" x14ac:dyDescent="0.2">
      <c r="A191" s="2">
        <v>45657</v>
      </c>
      <c r="B191" s="2" t="s">
        <v>88</v>
      </c>
      <c r="C191" s="7">
        <f t="shared" si="164"/>
        <v>0.22</v>
      </c>
      <c r="G191" s="1">
        <v>0.22</v>
      </c>
      <c r="H191" s="7">
        <f t="shared" si="165"/>
        <v>0</v>
      </c>
      <c r="S191" s="1" t="s">
        <v>60</v>
      </c>
      <c r="T191" s="1">
        <f t="shared" si="170"/>
        <v>22373.47</v>
      </c>
      <c r="U191" s="1">
        <f t="shared" si="171"/>
        <v>0.22</v>
      </c>
      <c r="V191" s="1" t="s">
        <v>89</v>
      </c>
    </row>
    <row r="192" spans="1:22" x14ac:dyDescent="0.2">
      <c r="A192" s="2"/>
      <c r="B192" s="2"/>
      <c r="C192" s="7"/>
      <c r="H192" s="7"/>
    </row>
    <row r="193" spans="1:18" x14ac:dyDescent="0.2">
      <c r="A193" s="3" t="s">
        <v>32</v>
      </c>
      <c r="B193" s="3"/>
      <c r="C193" s="8">
        <f t="shared" ref="C193:R193" si="172">SUM(C181:C192)</f>
        <v>684.22</v>
      </c>
      <c r="D193" s="3">
        <f t="shared" si="172"/>
        <v>195</v>
      </c>
      <c r="E193" s="3">
        <f t="shared" si="172"/>
        <v>450</v>
      </c>
      <c r="F193" s="3">
        <f t="shared" si="172"/>
        <v>39</v>
      </c>
      <c r="G193" s="3">
        <f t="shared" si="172"/>
        <v>0.22</v>
      </c>
      <c r="H193" s="8">
        <f t="shared" si="172"/>
        <v>5949.6900000000005</v>
      </c>
      <c r="I193" s="3">
        <f t="shared" si="172"/>
        <v>1913.69</v>
      </c>
      <c r="J193" s="3">
        <f t="shared" si="172"/>
        <v>663</v>
      </c>
      <c r="K193" s="3">
        <f t="shared" si="172"/>
        <v>234</v>
      </c>
      <c r="L193" s="3">
        <f t="shared" si="172"/>
        <v>530</v>
      </c>
      <c r="M193" s="3">
        <f t="shared" si="172"/>
        <v>735</v>
      </c>
      <c r="N193" s="3">
        <f t="shared" si="172"/>
        <v>90</v>
      </c>
      <c r="O193" s="3">
        <f t="shared" si="172"/>
        <v>100</v>
      </c>
      <c r="P193" s="3">
        <f t="shared" si="172"/>
        <v>1684</v>
      </c>
      <c r="Q193" s="3">
        <f t="shared" si="172"/>
        <v>0</v>
      </c>
      <c r="R193" s="3">
        <f t="shared" si="172"/>
        <v>0</v>
      </c>
    </row>
    <row r="194" spans="1:18" x14ac:dyDescent="0.2">
      <c r="C194" s="7"/>
      <c r="H194" s="7"/>
      <c r="I194" s="7"/>
    </row>
    <row r="195" spans="1:18" x14ac:dyDescent="0.2">
      <c r="H195" s="7"/>
      <c r="I195" s="7"/>
    </row>
    <row r="196" spans="1:18" x14ac:dyDescent="0.2">
      <c r="H196" s="7"/>
      <c r="I196" s="7"/>
    </row>
    <row r="197" spans="1:18" x14ac:dyDescent="0.2">
      <c r="H197" s="7"/>
      <c r="I197" s="7"/>
    </row>
  </sheetData>
  <sortState xmlns:xlrd2="http://schemas.microsoft.com/office/spreadsheetml/2017/richdata2" ref="A58:S73">
    <sortCondition ref="A58:A73"/>
  </sortState>
  <phoneticPr fontId="3" type="noConversion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940F486A2F0C94595FD9866813BB5B9" ma:contentTypeVersion="18" ma:contentTypeDescription="Create a new document." ma:contentTypeScope="" ma:versionID="611f45a1f6c73afb1f10fb2aa514e697">
  <xsd:schema xmlns:xsd="http://www.w3.org/2001/XMLSchema" xmlns:xs="http://www.w3.org/2001/XMLSchema" xmlns:p="http://schemas.microsoft.com/office/2006/metadata/properties" xmlns:ns2="7e64026e-34dd-4bd7-8b89-fc6698852c39" xmlns:ns3="aeee73af-8f19-4368-9c21-f43350e77a6e" targetNamespace="http://schemas.microsoft.com/office/2006/metadata/properties" ma:root="true" ma:fieldsID="04c82c4482fb719248c1a09158ae5cc1" ns2:_="" ns3:_="">
    <xsd:import namespace="7e64026e-34dd-4bd7-8b89-fc6698852c39"/>
    <xsd:import namespace="aeee73af-8f19-4368-9c21-f43350e77a6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64026e-34dd-4bd7-8b89-fc6698852c3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71ad9bc2-315f-4059-a33a-c582760e7f5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e73af-8f19-4368-9c21-f43350e77a6e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f4b731e8-3544-4bce-bb1d-3638ae219acd}" ma:internalName="TaxCatchAll" ma:showField="CatchAllData" ma:web="aeee73af-8f19-4368-9c21-f43350e77a6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e64026e-34dd-4bd7-8b89-fc6698852c39">
      <Terms xmlns="http://schemas.microsoft.com/office/infopath/2007/PartnerControls"/>
    </lcf76f155ced4ddcb4097134ff3c332f>
    <TaxCatchAll xmlns="aeee73af-8f19-4368-9c21-f43350e77a6e" xsi:nil="true"/>
  </documentManagement>
</p:properties>
</file>

<file path=customXml/itemProps1.xml><?xml version="1.0" encoding="utf-8"?>
<ds:datastoreItem xmlns:ds="http://schemas.openxmlformats.org/officeDocument/2006/customXml" ds:itemID="{3FEB0A25-8E51-4040-8BEA-F01C6F6A337E}"/>
</file>

<file path=customXml/itemProps2.xml><?xml version="1.0" encoding="utf-8"?>
<ds:datastoreItem xmlns:ds="http://schemas.openxmlformats.org/officeDocument/2006/customXml" ds:itemID="{5CAE62CB-0AEF-43CA-88A8-B64FAE6CEC55}"/>
</file>

<file path=customXml/itemProps3.xml><?xml version="1.0" encoding="utf-8"?>
<ds:datastoreItem xmlns:ds="http://schemas.openxmlformats.org/officeDocument/2006/customXml" ds:itemID="{46F70DC7-1C88-4772-954A-446E561F433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FS 2024</vt:lpstr>
      <vt:lpstr>Trans 2024</vt:lpstr>
      <vt:lpstr>'FS 2024'!Print_Area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Bruce Brensdal</cp:lastModifiedBy>
  <cp:lastPrinted>2023-05-16T14:11:10Z</cp:lastPrinted>
  <dcterms:created xsi:type="dcterms:W3CDTF">2021-12-23T19:39:58Z</dcterms:created>
  <dcterms:modified xsi:type="dcterms:W3CDTF">2025-01-15T21:34:56Z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0x010100D940F486A2F0C94595FD9866813BB5B9</vt:lpwstr>
  </property>
</Properties>
</file>